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2120" windowHeight="8835" activeTab="0"/>
  </bookViews>
  <sheets>
    <sheet name="Antrag" sheetId="1" r:id="rId1"/>
    <sheet name=" A3 Ist" sheetId="2" r:id="rId2"/>
    <sheet name=" A4 Kalk." sheetId="3" r:id="rId3"/>
    <sheet name=" A5 Pers." sheetId="4" r:id="rId4"/>
    <sheet name="A5a) Pers.Ist" sheetId="5" r:id="rId5"/>
    <sheet name="A5b) Pers.Prosp." sheetId="6" r:id="rId6"/>
    <sheet name="A6 MTV" sheetId="7" r:id="rId7"/>
    <sheet name="A7 Kalk. HBG" sheetId="8" r:id="rId8"/>
  </sheets>
  <definedNames>
    <definedName name="Äquivalenzbetrag">#REF!</definedName>
    <definedName name="_xlnm.Print_Area" localSheetId="2">' A4 Kalk.'!$B$1:$K$55</definedName>
    <definedName name="_xlnm.Print_Area" localSheetId="3">' A5 Pers.'!$B$1:$H$66</definedName>
    <definedName name="_xlnm.Print_Area" localSheetId="6">'A6 MTV'!$B$2:$H$43</definedName>
    <definedName name="_xlnm.Print_Titles" localSheetId="4">'A5a) Pers.Ist'!$5:$5</definedName>
    <definedName name="_xlnm.Print_Titles" localSheetId="5">'A5b) Pers.Prosp.'!$4:$4</definedName>
    <definedName name="_xlnm.Print_Titles" localSheetId="6">'A6 MTV'!$8:$8</definedName>
    <definedName name="LetzteZeile" localSheetId="6">'A6 MTV'!$C$43:$H$43</definedName>
    <definedName name="LetzteZeile">#REF!</definedName>
    <definedName name="Maßnahmepauschale">#REF!</definedName>
    <definedName name="PerskBudget">#REF!</definedName>
    <definedName name="PerskGruppendienst">#REF!</definedName>
    <definedName name="PflegesatzohneGruppendienst">#REF!</definedName>
    <definedName name="plätze">' A4 Kalk.'!$E$9</definedName>
    <definedName name="summeBetreuungsdienst">'A5a) Pers.Ist'!$K$12</definedName>
    <definedName name="SummeFachdienst" localSheetId="5">'A5b) Pers.Prosp.'!$K$15</definedName>
    <definedName name="SummeFachdienst">'A5a) Pers.Ist'!$K$15</definedName>
    <definedName name="summeGruppendienst">'A5b) Pers.Prosp.'!$K$12</definedName>
    <definedName name="SummeHauswirtschaft" localSheetId="5">'A5b) Pers.Prosp.'!$K$18</definedName>
    <definedName name="SummeHauswirtschaft">'A5a) Pers.Ist'!$K$18</definedName>
    <definedName name="SummeKüche" localSheetId="5">'A5b) Pers.Prosp.'!$K$21</definedName>
    <definedName name="SummeKüche">'A5a) Pers.Ist'!$K$21</definedName>
    <definedName name="summeLeitung" localSheetId="5">'A5b) Pers.Prosp.'!$K$9</definedName>
    <definedName name="summeLeitung">'A5a) Pers.Ist'!$K$9</definedName>
    <definedName name="summeleitungverwaltung">'A5b) Pers.Prosp.'!$K$28</definedName>
    <definedName name="SummeTechnik" localSheetId="5">'A5b) Pers.Prosp.'!$K$24</definedName>
    <definedName name="SummeTechnik">'A5a) Pers.Ist'!$K$24</definedName>
    <definedName name="SummeVerwaltung">'A5b) Pers.Prosp.'!$K$27</definedName>
    <definedName name="vergütungstage">' A4 Kalk.'!$E$11</definedName>
    <definedName name="wrn.verknüpfung." localSheetId="6" hidden="1">{#N/A,#N/A,FALSE,"Entgelte"}</definedName>
    <definedName name="wrn.verknüpfung." hidden="1">{#N/A,#N/A,FALSE,"Entgelte"}</definedName>
    <definedName name="ZeileBetreuungsdienst" localSheetId="5">'A5b) Pers.Prosp.'!$A$12</definedName>
    <definedName name="ZeileBetreuungsdienst">'A5a) Pers.Ist'!$A$12</definedName>
    <definedName name="ZeileFachdienst" localSheetId="5">'A5b) Pers.Prosp.'!$A$15</definedName>
    <definedName name="ZeileFachdienst">'A5a) Pers.Ist'!$A$15</definedName>
    <definedName name="ZeileHauswirtschaft" localSheetId="5">'A5b) Pers.Prosp.'!$A$18</definedName>
    <definedName name="ZeileHauswirtschaft">'A5a) Pers.Ist'!$A$18</definedName>
    <definedName name="ZeileKüche" localSheetId="5">'A5b) Pers.Prosp.'!$A$21</definedName>
    <definedName name="ZeileKüche">'A5a) Pers.Ist'!$A$21</definedName>
    <definedName name="ZeileLeitung" localSheetId="5">'A5b) Pers.Prosp.'!$A$9</definedName>
    <definedName name="ZeileLeitung">'A5a) Pers.Ist'!$A$9</definedName>
    <definedName name="ZeileTechnik" localSheetId="5">'A5b) Pers.Prosp.'!$A$24</definedName>
    <definedName name="ZeileTechnik">'A5a) Pers.Ist'!$A$24</definedName>
    <definedName name="ZeileVerwaltung" localSheetId="5">'A5b) Pers.Prosp.'!$A$27</definedName>
    <definedName name="ZeileVerwaltung">'A5a) Pers.Ist'!$A$27</definedName>
  </definedNames>
  <calcPr fullCalcOnLoad="1"/>
</workbook>
</file>

<file path=xl/comments2.xml><?xml version="1.0" encoding="utf-8"?>
<comments xmlns="http://schemas.openxmlformats.org/spreadsheetml/2006/main">
  <authors>
    <author>Ein gesch?tzter Microsoft Office Anwender</author>
  </authors>
  <commentList>
    <comment ref="D4" authorId="0">
      <text>
        <r>
          <rPr>
            <sz val="8"/>
            <rFont val="Tahoma"/>
            <family val="0"/>
          </rPr>
          <t>Der Einrichungsname wird aus dem Angebotsdeckblatt übernommen.</t>
        </r>
      </text>
    </comment>
  </commentList>
</comments>
</file>

<file path=xl/comments3.xml><?xml version="1.0" encoding="utf-8"?>
<comments xmlns="http://schemas.openxmlformats.org/spreadsheetml/2006/main">
  <authors>
    <author>SchRob</author>
  </authors>
  <commentList>
    <comment ref="F17" authorId="0">
      <text>
        <r>
          <rPr>
            <b/>
            <sz val="10"/>
            <rFont val="Tahoma"/>
            <family val="0"/>
          </rPr>
          <t>Abweichungen von der prozentualen Verteilung auf Maßnahme- und Grundpauschale sind möglich. Sie müssen im Einzelfall begründet sein.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SchRob</author>
  </authors>
  <commentList>
    <comment ref="E8" authorId="0">
      <text>
        <r>
          <rPr>
            <sz val="10"/>
            <rFont val="Tahoma"/>
            <family val="0"/>
          </rPr>
          <t>Hier sind nur Hilfebedarsgruppen zu benennen, die unter "Angabe der HBG" aufgeführt wurden.</t>
        </r>
      </text>
    </comment>
    <comment ref="G8" authorId="0">
      <text>
        <r>
          <rPr>
            <b/>
            <sz val="10"/>
            <rFont val="Tahoma"/>
            <family val="0"/>
          </rPr>
          <t>Hier ist die Eingabe/Differenzierung von bis zu fünf Hilfebedarfsgruppen möglich. 
In die Felder nur ganze Zahlen eingeben.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<sst xmlns="http://schemas.openxmlformats.org/spreadsheetml/2006/main" count="604" uniqueCount="357">
  <si>
    <t>Einrichtung:</t>
  </si>
  <si>
    <t>Leistungstyp:</t>
  </si>
  <si>
    <t>bis</t>
  </si>
  <si>
    <t>Leistung wird wie bisher angeboten:</t>
  </si>
  <si>
    <t>Leistung wird neu / geändert angeboten:</t>
  </si>
  <si>
    <t>-      bis   6 Jahre</t>
  </si>
  <si>
    <t>-   6 bis 18 Jahre</t>
  </si>
  <si>
    <t>- 18 bis 27 Jahre</t>
  </si>
  <si>
    <t>- 27 bis 40 Jahre</t>
  </si>
  <si>
    <t>- 40 bis 50 Jahre</t>
  </si>
  <si>
    <t>- 50 bis 55 Jahre</t>
  </si>
  <si>
    <t>- 55 bis 60 Jahre</t>
  </si>
  <si>
    <t>- 60 bis 75 Jahre</t>
  </si>
  <si>
    <t>- 75 bis 85 Jahre</t>
  </si>
  <si>
    <t>- über 85 Jahre</t>
  </si>
  <si>
    <t>- Baujahr</t>
  </si>
  <si>
    <t>- letzte Sanierung</t>
  </si>
  <si>
    <t>von</t>
  </si>
  <si>
    <t>- Einzelzimmer</t>
  </si>
  <si>
    <t>- Zweibettzimmer</t>
  </si>
  <si>
    <t>für die Einrichtung:</t>
  </si>
  <si>
    <t>Ist-Kosten</t>
  </si>
  <si>
    <t xml:space="preserve"> vom</t>
  </si>
  <si>
    <t xml:space="preserve">    Plätze:</t>
  </si>
  <si>
    <t>Abweichungen vom o.g. Zeitraum:</t>
  </si>
  <si>
    <t>x  Berechnungstage:</t>
  </si>
  <si>
    <t>= Vergütungstage (Teiler):</t>
  </si>
  <si>
    <t>vom</t>
  </si>
  <si>
    <t>Kostenarten</t>
  </si>
  <si>
    <t>pro</t>
  </si>
  <si>
    <t>Vergütungsbestandteile</t>
  </si>
  <si>
    <t>Kosten</t>
  </si>
  <si>
    <t>Vergü-</t>
  </si>
  <si>
    <t>Maßnahmekosten</t>
  </si>
  <si>
    <t>Grundkosten</t>
  </si>
  <si>
    <t>Investitionsbetrag</t>
  </si>
  <si>
    <t>jährlich</t>
  </si>
  <si>
    <t>tungstag</t>
  </si>
  <si>
    <t>Unterkunft und Verpflegung</t>
  </si>
  <si>
    <t>(=Wert)</t>
  </si>
  <si>
    <t>Anteil</t>
  </si>
  <si>
    <t>Wert</t>
  </si>
  <si>
    <t xml:space="preserve">1. </t>
  </si>
  <si>
    <t>Personalaufwand</t>
  </si>
  <si>
    <t>1.1</t>
  </si>
  <si>
    <t>Leitung/Verwaltung</t>
  </si>
  <si>
    <t>1.2</t>
  </si>
  <si>
    <t>Gruppenübergreifende Dienste</t>
  </si>
  <si>
    <t>1.3</t>
  </si>
  <si>
    <t>Erziehung, Betreuung und Pflege</t>
  </si>
  <si>
    <t>1.4</t>
  </si>
  <si>
    <t>Hauswirtschaft</t>
  </si>
  <si>
    <t>1.5</t>
  </si>
  <si>
    <t>Küche</t>
  </si>
  <si>
    <t>1.6</t>
  </si>
  <si>
    <t>Technische Dienste</t>
  </si>
  <si>
    <t>1.7</t>
  </si>
  <si>
    <t>Fortbildung/ Superv.</t>
  </si>
  <si>
    <t>1.8</t>
  </si>
  <si>
    <t>sonstige Personalkosten</t>
  </si>
  <si>
    <t>Summe Personalaufwand</t>
  </si>
  <si>
    <t>2. Sachaufwand</t>
  </si>
  <si>
    <t>2.1</t>
  </si>
  <si>
    <t>Lebensmittel</t>
  </si>
  <si>
    <t>2.2</t>
  </si>
  <si>
    <t>Steuern, Abg., Vers.</t>
  </si>
  <si>
    <t>2.3</t>
  </si>
  <si>
    <t>Beiträge für Verbandsumlage</t>
  </si>
  <si>
    <t>2.4</t>
  </si>
  <si>
    <t>Energie, Wasser, Brennstoffe</t>
  </si>
  <si>
    <t>2.5</t>
  </si>
  <si>
    <t>Wirtschaftsbedarf</t>
  </si>
  <si>
    <t>2.6</t>
  </si>
  <si>
    <t>Verwaltungsbedarf</t>
  </si>
  <si>
    <t>2.7</t>
  </si>
  <si>
    <t>Sonstige Aufwendungen</t>
  </si>
  <si>
    <t>2.8</t>
  </si>
  <si>
    <t xml:space="preserve">Sonderkosten f. Betreute </t>
  </si>
  <si>
    <t>2.9</t>
  </si>
  <si>
    <t>Lernmittel</t>
  </si>
  <si>
    <t>2.10</t>
  </si>
  <si>
    <t>Wartung</t>
  </si>
  <si>
    <t>Summe Sachaufwand</t>
  </si>
  <si>
    <t xml:space="preserve">3. </t>
  </si>
  <si>
    <t>Investitionsaufwand</t>
  </si>
  <si>
    <t>4.</t>
  </si>
  <si>
    <t>Fremdleistungen</t>
  </si>
  <si>
    <t>4.1</t>
  </si>
  <si>
    <t>4.2</t>
  </si>
  <si>
    <t>Reinigung</t>
  </si>
  <si>
    <t>4.3</t>
  </si>
  <si>
    <t>Wäsche</t>
  </si>
  <si>
    <t>4.4</t>
  </si>
  <si>
    <t>4.5</t>
  </si>
  <si>
    <t>Sonstiges.....(nähere Bezeichnung</t>
  </si>
  <si>
    <t>Summe Fremdleistungen</t>
  </si>
  <si>
    <t>5.</t>
  </si>
  <si>
    <t>Abzüge</t>
  </si>
  <si>
    <t>5.1</t>
  </si>
  <si>
    <t>Verpflegung</t>
  </si>
  <si>
    <t>5.2</t>
  </si>
  <si>
    <t>Leistungen anderer Kostenträger</t>
  </si>
  <si>
    <t>5.3</t>
  </si>
  <si>
    <t>Erstattungen, Rückvergütungen</t>
  </si>
  <si>
    <t>5.4</t>
  </si>
  <si>
    <t>Summe Abzüge</t>
  </si>
  <si>
    <t>Summen gesamt</t>
  </si>
  <si>
    <t>Kalkulation</t>
  </si>
  <si>
    <t>prospektive Kosten</t>
  </si>
  <si>
    <r>
      <t>Kalkulationsgrundlage:</t>
    </r>
    <r>
      <rPr>
        <sz val="12"/>
        <rFont val="Arial"/>
        <family val="2"/>
      </rPr>
      <t xml:space="preserve">         Plätze:</t>
    </r>
  </si>
  <si>
    <t>I</t>
  </si>
  <si>
    <t>II</t>
  </si>
  <si>
    <t>III</t>
  </si>
  <si>
    <t>IV</t>
  </si>
  <si>
    <t>V</t>
  </si>
  <si>
    <t>Funktion/Qualifikation</t>
  </si>
  <si>
    <t>Summe
Personalkosten</t>
  </si>
  <si>
    <t>Anzahl der 
Mitarbei-ter/
innen</t>
  </si>
  <si>
    <t xml:space="preserve">umger. auf
Vollzeit-kräfte
</t>
  </si>
  <si>
    <t>Prospektiv</t>
  </si>
  <si>
    <t>1.</t>
  </si>
  <si>
    <t>Leitung und Verwaltung</t>
  </si>
  <si>
    <t>Leitung</t>
  </si>
  <si>
    <t>1.1.1</t>
  </si>
  <si>
    <t>1.1.2</t>
  </si>
  <si>
    <t>Verwaltung</t>
  </si>
  <si>
    <t>1.1.3</t>
  </si>
  <si>
    <t>Sonstiges Personal (nähere Erläuterung:)</t>
  </si>
  <si>
    <t>2.</t>
  </si>
  <si>
    <t>Psychologen, Diplompädagogen</t>
  </si>
  <si>
    <t>Sozialarbeiter</t>
  </si>
  <si>
    <t>Beschäftigungstherapeuten/Arbeitstrainer</t>
  </si>
  <si>
    <t>3.</t>
  </si>
  <si>
    <t>Erziehung und Pflege</t>
  </si>
  <si>
    <t>3.1</t>
  </si>
  <si>
    <t>Sozialpädagogen</t>
  </si>
  <si>
    <t>3.2</t>
  </si>
  <si>
    <t>Erzieher</t>
  </si>
  <si>
    <t>3.3</t>
  </si>
  <si>
    <t>Heilpädagogen</t>
  </si>
  <si>
    <t>3.4</t>
  </si>
  <si>
    <t>- Meister</t>
  </si>
  <si>
    <t>- Geselle</t>
  </si>
  <si>
    <t>- Sonstiges Personal (nähere Erläuterung:)</t>
  </si>
  <si>
    <t>3.5</t>
  </si>
  <si>
    <t>Pflegefachkräfte</t>
  </si>
  <si>
    <t>- Krankenschwester/-pfleger</t>
  </si>
  <si>
    <t>- Altenpflegerin/-pfleger</t>
  </si>
  <si>
    <t>3.6</t>
  </si>
  <si>
    <t>Kinderpfleger</t>
  </si>
  <si>
    <t>3.7</t>
  </si>
  <si>
    <t>Heilerziehungspfler</t>
  </si>
  <si>
    <t>3.8</t>
  </si>
  <si>
    <t>3.9</t>
  </si>
  <si>
    <t>Pflegehelferin/-helfer</t>
  </si>
  <si>
    <t>3.10</t>
  </si>
  <si>
    <t>Praktikanten</t>
  </si>
  <si>
    <t>3.11</t>
  </si>
  <si>
    <t>Nachtwachen</t>
  </si>
  <si>
    <t>- Fachkräfte</t>
  </si>
  <si>
    <t>- Hilfskräfte</t>
  </si>
  <si>
    <t>3.12</t>
  </si>
  <si>
    <t>Wirtschafts- und Versorgungsdienste</t>
  </si>
  <si>
    <t>Hauswirtschaftspersonal</t>
  </si>
  <si>
    <t>Reinigungspersonal</t>
  </si>
  <si>
    <t>Küchenpersonal</t>
  </si>
  <si>
    <r>
      <t xml:space="preserve">Sonstiges Personal </t>
    </r>
    <r>
      <rPr>
        <sz val="10"/>
        <rFont val="Arial"/>
        <family val="2"/>
      </rPr>
      <t>(nähere Bezeichnung)</t>
    </r>
  </si>
  <si>
    <t>Hausmeister</t>
  </si>
  <si>
    <t>Handwerker</t>
  </si>
  <si>
    <t>Kraftfahrer</t>
  </si>
  <si>
    <t>Techniker</t>
  </si>
  <si>
    <t>5.5</t>
  </si>
  <si>
    <t>Summe:</t>
  </si>
  <si>
    <t>*)</t>
  </si>
  <si>
    <t>Diese Stellen sind im Stellenplan wie folgt
einzurechnen:</t>
  </si>
  <si>
    <t>Absolventen von Fachakademien, Fach-und Berufsschulen im Anerkennungsjahr</t>
  </si>
  <si>
    <t>je 0,67 Planstelle</t>
  </si>
  <si>
    <t>Zivildienstleistende</t>
  </si>
  <si>
    <t>je 0,33 Planstelle</t>
  </si>
  <si>
    <t>Vorpraktikanten</t>
  </si>
  <si>
    <t>Freiwilliges Soziales Jahr</t>
  </si>
  <si>
    <t>geringfügig Beschäftigte</t>
  </si>
  <si>
    <t>Auszubildende</t>
  </si>
  <si>
    <t>Maßnahmeteilnehmerverzeichnis</t>
  </si>
  <si>
    <t>Kostenträger</t>
  </si>
  <si>
    <t>Pflegestufe
SGB XI 
(soweit bekannt)</t>
  </si>
  <si>
    <t>Mieterträge</t>
  </si>
  <si>
    <t>Mieteinnahmen</t>
  </si>
  <si>
    <t>Sozialbetreuerin</t>
  </si>
  <si>
    <t>Sonstiges Personal Zivi</t>
  </si>
  <si>
    <t>Freiw. Soz. Jahr</t>
  </si>
  <si>
    <t xml:space="preserve">Stv. Leitung, Abteilungsleitung </t>
  </si>
  <si>
    <t>Erziehungshelfer</t>
  </si>
  <si>
    <t>Allgemeine Angaben</t>
  </si>
  <si>
    <t>nachrichtlich im 
Gesamtbrutto</t>
  </si>
  <si>
    <t>Qualifikation</t>
  </si>
  <si>
    <t>Geburts-
datum
Monat/
Jahr</t>
  </si>
  <si>
    <t>Ver-
gütungs-
gruppe</t>
  </si>
  <si>
    <t>VI</t>
  </si>
  <si>
    <t>VII</t>
  </si>
  <si>
    <t>VIII</t>
  </si>
  <si>
    <t>IX</t>
  </si>
  <si>
    <t>X</t>
  </si>
  <si>
    <t>XI</t>
  </si>
  <si>
    <t>XII</t>
  </si>
  <si>
    <t>XIII</t>
  </si>
  <si>
    <t>Jahresaufwand f. Lohn/Gehalt prospektiv</t>
  </si>
  <si>
    <t>Sozialpädagogen, Sozialarbeiter/Heilpäd.</t>
  </si>
  <si>
    <t>Summe Leitung</t>
  </si>
  <si>
    <t>Summe Fachdienst</t>
  </si>
  <si>
    <t>Summe Hauswirtschaft</t>
  </si>
  <si>
    <t>Summe Technik</t>
  </si>
  <si>
    <t>Summe Verwaltung</t>
  </si>
  <si>
    <t>Summe Küche</t>
  </si>
  <si>
    <t>Pflegestufe 1</t>
  </si>
  <si>
    <t>Pflegestufe 2</t>
  </si>
  <si>
    <t>Pflegestufe 3</t>
  </si>
  <si>
    <t>Pflegestufe 0</t>
  </si>
  <si>
    <t>Pflegestufe</t>
  </si>
  <si>
    <t>HBG</t>
  </si>
  <si>
    <t>H</t>
  </si>
  <si>
    <t>Keine Pflegestufe</t>
  </si>
  <si>
    <t>Pflegestufe H</t>
  </si>
  <si>
    <t>Sonstige Einnahmen</t>
  </si>
  <si>
    <t>Hilfebedarfsgruppe</t>
  </si>
  <si>
    <t>Dienst-
alters-
stufe</t>
  </si>
  <si>
    <t>Gesamt-
brutto</t>
  </si>
  <si>
    <t>gesetzliche Sozial-
abgaben Arbeitgeber-
anteil</t>
  </si>
  <si>
    <t>Arbeitgeber-
aufwand/
Zusatz-
versorgung</t>
  </si>
  <si>
    <t>Jahresaufwand</t>
  </si>
  <si>
    <t>enthaltene
Zeitzu-
schläge</t>
  </si>
  <si>
    <t>enthaltene
Zulagen/
Zuschläge</t>
  </si>
  <si>
    <t>Summe Leitung/Verwaltung</t>
  </si>
  <si>
    <t>Planstellenvoll-
kosten/
Durchschnitt</t>
  </si>
  <si>
    <t>Wöch.
Arb.
zeit
Std.</t>
  </si>
  <si>
    <t>Orts-
zuschlag
Stufe</t>
  </si>
  <si>
    <t>Zentralverwaltung</t>
  </si>
  <si>
    <t>Erstattungen, Rückvergütungen (Zivi)</t>
  </si>
  <si>
    <t>Kosten Gruppendienst</t>
  </si>
  <si>
    <t>Plätze:</t>
  </si>
  <si>
    <t>Grundpauschale aus Kalkulationsblatt</t>
  </si>
  <si>
    <t>Maßnahmepauschale ohne Gruppen- und Fachdienst aus Kalkulationsblatt</t>
  </si>
  <si>
    <t>Sonst. Personalkosten, Fortbildung aus Kalkul.blatt</t>
  </si>
  <si>
    <t>Anteil sonstige Personalkosten, Fortbildung</t>
  </si>
  <si>
    <t>incl. Nebenk.</t>
  </si>
  <si>
    <t>Basispersonalschlüssel Gruppendienst</t>
  </si>
  <si>
    <t>Summe Kosten Gruppendienst</t>
  </si>
  <si>
    <t>Summe Planstellen Gruppendienst</t>
  </si>
  <si>
    <t>Summe Planstellen Fachdienst</t>
  </si>
  <si>
    <t>Summe Kosten Fachdienst</t>
  </si>
  <si>
    <t>Basispersonalschlüssel Fachdienst</t>
  </si>
  <si>
    <t>Kosten Fachdienst</t>
  </si>
  <si>
    <t>Maßnahmepauschale gesamt</t>
  </si>
  <si>
    <t>Investitionskosten aus Kalkulationsblatt</t>
  </si>
  <si>
    <t>Basis-Maßnahmepauschale gesamt</t>
  </si>
  <si>
    <t>Zusatzkosten Gruppendienst</t>
  </si>
  <si>
    <t>Zusatzkosten Fachdienst</t>
  </si>
  <si>
    <t>Vergütung gesamt</t>
  </si>
  <si>
    <t>Behind. Menschen pro Hilfebedarfsgrp.</t>
  </si>
  <si>
    <t>Vergütung Summe pro Hilfebed.grp.</t>
  </si>
  <si>
    <t>Summe Planstellen Anl. b) Perspl. Gesamt</t>
  </si>
  <si>
    <t>Planstellen Gruppendienst gesamt</t>
  </si>
  <si>
    <t>Planstellen Fachdienst gesamt</t>
  </si>
  <si>
    <t>Durchschn. Pers. Kosten Gruppend. Incl. Nebenk.</t>
  </si>
  <si>
    <t>Durchschn. Pers. Kosten Fachd. Incl. Nebenk.</t>
  </si>
  <si>
    <t>Heilerziehungspflegehelfer</t>
  </si>
  <si>
    <t>Durchschn. Nebenk. Pro Planstelle gesamt</t>
  </si>
  <si>
    <t>Personalschl. Fachdienst gesamt</t>
  </si>
  <si>
    <t>Personalschl. Gruppend. gesamt</t>
  </si>
  <si>
    <t>Differenzierung der Maßnahmepauschale nach Hilfebedarfsgruppen</t>
  </si>
  <si>
    <t>Persschl. Betr.dienst gesamt</t>
  </si>
  <si>
    <t>Differenz</t>
  </si>
  <si>
    <t>Maßnahmepauschale ohne Gruppen- u. Fachd.</t>
  </si>
  <si>
    <t xml:space="preserve">Durchschn. Pers.schl. Gruppend. </t>
  </si>
  <si>
    <t xml:space="preserve">Durchschn. Pers.schl. Fachd. </t>
  </si>
  <si>
    <t>Durchschn. Persschl. Betr.dienst</t>
  </si>
  <si>
    <t>Angaben für nicht ganzjährig Beschäftigte / Änderung Arbeitszeit etc.</t>
  </si>
  <si>
    <t>ausgeschieden am / 
bis</t>
  </si>
  <si>
    <t>eingestellt / 
von</t>
  </si>
  <si>
    <t xml:space="preserve">Leiter/in bzw. </t>
  </si>
  <si>
    <t>-Mehrbettzimmer</t>
  </si>
  <si>
    <t>Hilfebedarfs-gruppe</t>
  </si>
  <si>
    <t>Arbeitsvorbereiter (WfbM)</t>
  </si>
  <si>
    <t>Gruppenpersonal (WfbM)</t>
  </si>
  <si>
    <t>3.13</t>
  </si>
  <si>
    <t>Nachtbereitschaft</t>
  </si>
  <si>
    <t>Summe Gruppendienst</t>
  </si>
  <si>
    <t>Budget</t>
  </si>
  <si>
    <t>Budget lt. Kalkulationsblatt</t>
  </si>
  <si>
    <t>- Anmerkungen</t>
  </si>
  <si>
    <t>Funktion laut Personal-plan</t>
  </si>
  <si>
    <t>Differenz Planstellen</t>
  </si>
  <si>
    <t>Planstellen 
lt. Personalschlüssel</t>
  </si>
  <si>
    <t>Gesamt</t>
  </si>
  <si>
    <t>Zusatz-Maßnahmepauschale gesamt</t>
  </si>
  <si>
    <t>pro Berechnungstag</t>
  </si>
  <si>
    <t>Anzahl der Menschen mit Behinderung</t>
  </si>
  <si>
    <t>am</t>
  </si>
  <si>
    <t>Jahresaufwand f. Lohn/Gehalt für den Zeitraum</t>
  </si>
  <si>
    <t>entsprechend der tats. Stundenzahl</t>
  </si>
  <si>
    <t>allgemein</t>
  </si>
  <si>
    <r>
      <t xml:space="preserve">Basis ist </t>
    </r>
    <r>
      <rPr>
        <b/>
        <u val="single"/>
        <sz val="10"/>
        <rFont val="MS Sans Serif"/>
        <family val="2"/>
      </rPr>
      <t>eine</t>
    </r>
    <r>
      <rPr>
        <sz val="10"/>
        <rFont val="MS Sans Serif"/>
        <family val="2"/>
      </rPr>
      <t xml:space="preserve"> Hilfebedarfsgruppe, soweit durch die LEK keine Differenzierung nach Gruppen mit vergleichbarem Hilfebedarf für den entsprechenden Leistungstyp vereinbart wurde.</t>
    </r>
  </si>
  <si>
    <t>Angabe der HBG</t>
  </si>
  <si>
    <t>Angebot einer Vergütungsvereinbarung</t>
  </si>
  <si>
    <t>IST Kosten, sofern im Einzelfall gefordert</t>
  </si>
  <si>
    <r>
      <t xml:space="preserve">Personalplan </t>
    </r>
    <r>
      <rPr>
        <u val="single"/>
        <sz val="14"/>
        <rFont val="Arial"/>
        <family val="2"/>
      </rPr>
      <t>(Ist-Angaben wenn im Einzelfall gefordert)</t>
    </r>
  </si>
  <si>
    <t xml:space="preserve">Zeitraum:
</t>
  </si>
  <si>
    <t>zusatz/individualpersonalschl. Gruppend.</t>
  </si>
  <si>
    <t>zusatz/individualpersonalschl. Fachdienst</t>
  </si>
  <si>
    <t xml:space="preserve"> </t>
  </si>
  <si>
    <t>Hauswirtschaft/Reinigung</t>
  </si>
  <si>
    <t>bisher:</t>
  </si>
  <si>
    <t>neu:</t>
  </si>
  <si>
    <t>Name, Vorname</t>
  </si>
  <si>
    <t>Anlage 5 für die Einrichtung:</t>
  </si>
  <si>
    <t>besetzte Planstellen
Stichtag (Ist):</t>
  </si>
  <si>
    <t>Übriges Personal:</t>
  </si>
  <si>
    <t>Stellenschlüssel:</t>
  </si>
  <si>
    <t>technischer Dienst</t>
  </si>
  <si>
    <t>Planst.Anl. b) Personalplan beantragt</t>
  </si>
  <si>
    <t>Betreuungspersonal</t>
  </si>
  <si>
    <t>gruppenübergreifender Fachdienst</t>
  </si>
  <si>
    <t>Gruppen-/Betreuungsdienst</t>
  </si>
  <si>
    <t>Anlage 4</t>
  </si>
  <si>
    <t>(s. Anlage 2!)</t>
  </si>
  <si>
    <t xml:space="preserve">Anlage 5a) zum Personalplan, sofern im Einzelfall gefordert                      </t>
  </si>
  <si>
    <t>Anlage 5b) zum Personalplan (prospektiv)</t>
  </si>
  <si>
    <t>Anlage 6</t>
  </si>
  <si>
    <t>Anlage 7</t>
  </si>
  <si>
    <t>Summe Investitionsaufwand</t>
  </si>
  <si>
    <t xml:space="preserve">umger. auf Vollzeitkräfte prospektiv </t>
  </si>
  <si>
    <t>V. 2.</t>
  </si>
  <si>
    <t>Anlage 3</t>
  </si>
  <si>
    <t>pro Jahr</t>
  </si>
  <si>
    <t xml:space="preserve"> nach dem Bayer. Rahmenvertrag nach § 79 Abs. 1 SGB XII </t>
  </si>
  <si>
    <t>1. Einrichtung</t>
  </si>
  <si>
    <t>3. Träger</t>
  </si>
  <si>
    <t>4. Lebensalter der betreuten Personen</t>
  </si>
  <si>
    <t>5. Gebäude</t>
  </si>
  <si>
    <t>5.1 Bei stationären Einrichtungen</t>
  </si>
  <si>
    <t>Straße</t>
  </si>
  <si>
    <t>PLZ/Ort</t>
  </si>
  <si>
    <t>Landkreis</t>
  </si>
  <si>
    <t>Telefon</t>
  </si>
  <si>
    <t>FAX.-Nr.</t>
  </si>
  <si>
    <t>Ansprechpartnerin</t>
  </si>
  <si>
    <t>2. Angebotener Leistungstyp</t>
  </si>
  <si>
    <t>Trägervereinigung</t>
  </si>
  <si>
    <t>ZE-Nr. (wenn bekannt)</t>
  </si>
  <si>
    <t>Anzahl der Plätze bisher</t>
  </si>
  <si>
    <t>Anzahl der Plätze prospektiv</t>
  </si>
  <si>
    <t>Vereinbarungszeitraum von</t>
  </si>
  <si>
    <t>Leistungsvereinbarung vom</t>
  </si>
  <si>
    <t>Anzahl</t>
  </si>
  <si>
    <t>Größe in qm</t>
  </si>
  <si>
    <t xml:space="preserve">  E-mail</t>
  </si>
  <si>
    <t xml:space="preserve"> Leiter/in bzw. </t>
  </si>
</sst>
</file>

<file path=xl/styles.xml><?xml version="1.0" encoding="utf-8"?>
<styleSheet xmlns="http://schemas.openxmlformats.org/spreadsheetml/2006/main">
  <numFmts count="5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;[Red]\-#,##0"/>
    <numFmt numFmtId="173" formatCode="#,##0.00;[Red]\-#,##0.00"/>
    <numFmt numFmtId="174" formatCode="0.00&quot;  &quot;"/>
    <numFmt numFmtId="175" formatCode="0&quot;  &quot;"/>
    <numFmt numFmtId="176" formatCode="d/m"/>
    <numFmt numFmtId="177" formatCode="mm/yy"/>
    <numFmt numFmtId="178" formatCode="#,##0.00_ ;[Red]\-#,##0.00\ "/>
    <numFmt numFmtId="179" formatCode="#,##0.000;[Red]\-#,##0.000"/>
    <numFmt numFmtId="180" formatCode="#,##0;\-#,##0"/>
    <numFmt numFmtId="181" formatCode="#,##0.00;\-#,##0.00"/>
    <numFmt numFmtId="182" formatCode="#,##0.00&quot;  &quot;"/>
    <numFmt numFmtId="183" formatCode="#,##0.000&quot;  &quot;"/>
    <numFmt numFmtId="184" formatCode="#,##0.0&quot;  &quot;"/>
    <numFmt numFmtId="185" formatCode="#,##0&quot;  &quot;"/>
    <numFmt numFmtId="186" formatCode="0.0&quot;  &quot;"/>
    <numFmt numFmtId="187" formatCode="0.0%"/>
    <numFmt numFmtId="188" formatCode="#,##0.0;[Red]\-#,##0.0"/>
    <numFmt numFmtId="189" formatCode="[hh]:mm"/>
    <numFmt numFmtId="190" formatCode="h:mm"/>
    <numFmt numFmtId="191" formatCode="_-* #,##0\ _D_M_-;\-* #,##0\ _D_M_-;_-* &quot;-&quot;??\ _D_M_-;_-@_-"/>
    <numFmt numFmtId="192" formatCode="d/\ mmmm\ yyyy"/>
    <numFmt numFmtId="193" formatCode="mmmm\ yy"/>
    <numFmt numFmtId="194" formatCode="&quot;Ja&quot;;&quot;Ja&quot;;&quot;Nein&quot;"/>
    <numFmt numFmtId="195" formatCode="&quot;Wahr&quot;;&quot;Wahr&quot;;&quot;Falsch&quot;"/>
    <numFmt numFmtId="196" formatCode="&quot;Ein&quot;;&quot;Ein&quot;;&quot;Aus&quot;"/>
    <numFmt numFmtId="197" formatCode="mmm/\ yy"/>
    <numFmt numFmtId="198" formatCode="#,##0.00\ &quot;DM&quot;"/>
    <numFmt numFmtId="199" formatCode="#,##0.00\ _D_M"/>
    <numFmt numFmtId="200" formatCode="mm\ yy"/>
    <numFmt numFmtId="201" formatCode="mm/yy"/>
    <numFmt numFmtId="202" formatCode="yyyy\-mm\-dd"/>
    <numFmt numFmtId="203" formatCode="_-* #,##0.00\ [$€-1]_-;\-* #,##0.00\ [$€-1]_-;_-* &quot;-&quot;??\ [$€-1]_-"/>
    <numFmt numFmtId="204" formatCode="h\B\G"/>
    <numFmt numFmtId="205" formatCode="\I\S\B\N\ #\-###\-#####\-#"/>
    <numFmt numFmtId="206" formatCode="\H\B\G\ ###"/>
    <numFmt numFmtId="207" formatCode="0.0"/>
    <numFmt numFmtId="208" formatCode="#,##0.00\ &quot;€&quot;"/>
    <numFmt numFmtId="209" formatCode="0.000"/>
    <numFmt numFmtId="210" formatCode="#,##0_ ;[Red]\-#,##0\ "/>
    <numFmt numFmtId="211" formatCode="#,##0.00\ \€;[Red]\-#,##0.00\ \€"/>
  </numFmts>
  <fonts count="50">
    <font>
      <sz val="10"/>
      <name val="MS Sans Serif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2"/>
      <name val="MS Sans Serif"/>
      <family val="2"/>
    </font>
    <font>
      <b/>
      <u val="single"/>
      <sz val="18"/>
      <name val="Arial"/>
      <family val="2"/>
    </font>
    <font>
      <sz val="12"/>
      <name val="Arial"/>
      <family val="2"/>
    </font>
    <font>
      <u val="single"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u val="single"/>
      <sz val="12"/>
      <name val="Arial"/>
      <family val="2"/>
    </font>
    <font>
      <b/>
      <sz val="12"/>
      <name val="MS Sans Serif"/>
      <family val="2"/>
    </font>
    <font>
      <b/>
      <sz val="11"/>
      <name val="Arial"/>
      <family val="2"/>
    </font>
    <font>
      <sz val="12"/>
      <color indexed="9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b/>
      <sz val="26"/>
      <name val="Arial"/>
      <family val="2"/>
    </font>
    <font>
      <sz val="14"/>
      <name val="MS Sans Serif"/>
      <family val="2"/>
    </font>
    <font>
      <sz val="16"/>
      <name val="MS Sans Serif"/>
      <family val="2"/>
    </font>
    <font>
      <b/>
      <sz val="18"/>
      <name val="MS Sans Serif"/>
      <family val="2"/>
    </font>
    <font>
      <b/>
      <u val="single"/>
      <sz val="26"/>
      <name val="Arial"/>
      <family val="2"/>
    </font>
    <font>
      <b/>
      <sz val="12"/>
      <color indexed="9"/>
      <name val="Arial"/>
      <family val="2"/>
    </font>
    <font>
      <b/>
      <sz val="2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Tahoma"/>
      <family val="2"/>
    </font>
    <font>
      <b/>
      <sz val="16"/>
      <name val="MS Sans Serif"/>
      <family val="2"/>
    </font>
    <font>
      <sz val="8"/>
      <name val="MS Sans Serif"/>
      <family val="2"/>
    </font>
    <font>
      <sz val="9.5"/>
      <name val="MS Sans Serif"/>
      <family val="2"/>
    </font>
    <font>
      <b/>
      <sz val="11"/>
      <name val="MS Sans Serif"/>
      <family val="2"/>
    </font>
    <font>
      <sz val="18"/>
      <name val="MS Sans Serif"/>
      <family val="2"/>
    </font>
    <font>
      <b/>
      <u val="single"/>
      <sz val="12"/>
      <name val="Arial"/>
      <family val="2"/>
    </font>
    <font>
      <sz val="9"/>
      <name val="MS Sans Serif"/>
      <family val="2"/>
    </font>
    <font>
      <b/>
      <sz val="8"/>
      <name val="MS Sans Serif"/>
      <family val="2"/>
    </font>
    <font>
      <sz val="8.5"/>
      <name val="MS Sans Serif"/>
      <family val="2"/>
    </font>
    <font>
      <sz val="18"/>
      <name val="Arial"/>
      <family val="2"/>
    </font>
    <font>
      <b/>
      <u val="single"/>
      <sz val="10"/>
      <name val="MS Sans Serif"/>
      <family val="2"/>
    </font>
    <font>
      <sz val="10"/>
      <name val="Tahoma"/>
      <family val="0"/>
    </font>
    <font>
      <b/>
      <sz val="10"/>
      <name val="Tahoma"/>
      <family val="0"/>
    </font>
    <font>
      <u val="single"/>
      <sz val="14"/>
      <name val="Arial"/>
      <family val="2"/>
    </font>
    <font>
      <b/>
      <sz val="13.5"/>
      <name val="MS Sans Serif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medium"/>
    </border>
    <border>
      <left style="dotted"/>
      <right style="dotted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dotted"/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medium"/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medium"/>
      <bottom style="dotted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dotted"/>
      <bottom style="dotted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>
      <alignment/>
      <protection/>
    </xf>
  </cellStyleXfs>
  <cellXfs count="696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21" applyFont="1">
      <alignment/>
      <protection/>
    </xf>
    <xf numFmtId="0" fontId="7" fillId="0" borderId="0" xfId="21" applyFont="1" applyAlignment="1">
      <alignment wrapText="1"/>
      <protection/>
    </xf>
    <xf numFmtId="174" fontId="7" fillId="0" borderId="0" xfId="21" applyNumberFormat="1" applyFont="1">
      <alignment/>
      <protection/>
    </xf>
    <xf numFmtId="0" fontId="8" fillId="0" borderId="0" xfId="21" applyFont="1">
      <alignment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10" fillId="0" borderId="0" xfId="0" applyFont="1" applyAlignment="1">
      <alignment/>
    </xf>
    <xf numFmtId="49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Alignment="1">
      <alignment horizontal="center"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Border="1" applyAlignment="1">
      <alignment/>
    </xf>
    <xf numFmtId="174" fontId="4" fillId="0" borderId="0" xfId="21" applyNumberFormat="1" applyFont="1" applyBorder="1">
      <alignment/>
      <protection/>
    </xf>
    <xf numFmtId="0" fontId="4" fillId="0" borderId="0" xfId="0" applyFont="1" applyAlignment="1">
      <alignment horizontal="left"/>
    </xf>
    <xf numFmtId="0" fontId="12" fillId="0" borderId="0" xfId="0" applyFont="1" applyBorder="1" applyAlignment="1">
      <alignment horizontal="centerContinuous"/>
    </xf>
    <xf numFmtId="0" fontId="0" fillId="0" borderId="1" xfId="0" applyBorder="1" applyAlignment="1">
      <alignment/>
    </xf>
    <xf numFmtId="0" fontId="20" fillId="0" borderId="0" xfId="21" applyFont="1">
      <alignment/>
      <protection/>
    </xf>
    <xf numFmtId="174" fontId="12" fillId="0" borderId="0" xfId="21" applyNumberFormat="1" applyFont="1" applyAlignment="1">
      <alignment horizontal="right"/>
      <protection/>
    </xf>
    <xf numFmtId="0" fontId="16" fillId="0" borderId="0" xfId="21" applyFont="1" applyAlignment="1">
      <alignment wrapText="1"/>
      <protection/>
    </xf>
    <xf numFmtId="0" fontId="5" fillId="0" borderId="0" xfId="21" applyFont="1">
      <alignment/>
      <protection/>
    </xf>
    <xf numFmtId="0" fontId="12" fillId="0" borderId="0" xfId="21" applyFont="1">
      <alignment/>
      <protection/>
    </xf>
    <xf numFmtId="175" fontId="12" fillId="0" borderId="0" xfId="21" applyNumberFormat="1" applyFont="1" applyBorder="1">
      <alignment/>
      <protection/>
    </xf>
    <xf numFmtId="174" fontId="12" fillId="0" borderId="2" xfId="21" applyNumberFormat="1" applyFont="1" applyBorder="1">
      <alignment/>
      <protection/>
    </xf>
    <xf numFmtId="0" fontId="16" fillId="0" borderId="0" xfId="0" applyFont="1" applyAlignment="1">
      <alignment horizontal="left"/>
    </xf>
    <xf numFmtId="0" fontId="6" fillId="0" borderId="0" xfId="21" applyFont="1" applyAlignment="1">
      <alignment horizontal="centerContinuous"/>
      <protection/>
    </xf>
    <xf numFmtId="0" fontId="4" fillId="0" borderId="0" xfId="0" applyFont="1" applyAlignment="1">
      <alignment horizontal="left" vertical="top"/>
    </xf>
    <xf numFmtId="0" fontId="23" fillId="0" borderId="3" xfId="0" applyFont="1" applyBorder="1" applyAlignment="1">
      <alignment/>
    </xf>
    <xf numFmtId="0" fontId="15" fillId="0" borderId="0" xfId="0" applyFont="1" applyAlignment="1">
      <alignment horizontal="left"/>
    </xf>
    <xf numFmtId="0" fontId="22" fillId="0" borderId="0" xfId="0" applyFont="1" applyBorder="1" applyAlignment="1">
      <alignment horizontal="right"/>
    </xf>
    <xf numFmtId="0" fontId="25" fillId="0" borderId="0" xfId="0" applyFont="1" applyAlignment="1">
      <alignment/>
    </xf>
    <xf numFmtId="0" fontId="22" fillId="0" borderId="0" xfId="0" applyFont="1" applyBorder="1" applyAlignment="1">
      <alignment/>
    </xf>
    <xf numFmtId="0" fontId="27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174" fontId="12" fillId="0" borderId="0" xfId="21" applyNumberFormat="1" applyFont="1" applyBorder="1">
      <alignment/>
      <protection/>
    </xf>
    <xf numFmtId="0" fontId="5" fillId="0" borderId="0" xfId="21" applyFont="1" applyBorder="1">
      <alignment/>
      <protection/>
    </xf>
    <xf numFmtId="0" fontId="12" fillId="0" borderId="0" xfId="21" applyFont="1" applyBorder="1" applyAlignment="1">
      <alignment wrapText="1"/>
      <protection/>
    </xf>
    <xf numFmtId="174" fontId="12" fillId="0" borderId="2" xfId="21" applyNumberFormat="1" applyFont="1" applyFill="1" applyBorder="1">
      <alignment/>
      <protection/>
    </xf>
    <xf numFmtId="174" fontId="12" fillId="0" borderId="2" xfId="21" applyNumberFormat="1" applyFont="1" applyBorder="1" applyAlignment="1">
      <alignment horizontal="center"/>
      <protection/>
    </xf>
    <xf numFmtId="174" fontId="12" fillId="0" borderId="2" xfId="21" applyNumberFormat="1" applyFont="1" applyFill="1" applyBorder="1" applyAlignment="1">
      <alignment horizontal="center"/>
      <protection/>
    </xf>
    <xf numFmtId="174" fontId="21" fillId="0" borderId="2" xfId="21" applyNumberFormat="1" applyFont="1" applyFill="1" applyBorder="1">
      <alignment/>
      <protection/>
    </xf>
    <xf numFmtId="174" fontId="12" fillId="0" borderId="4" xfId="21" applyNumberFormat="1" applyFont="1" applyFill="1" applyBorder="1">
      <alignment/>
      <protection/>
    </xf>
    <xf numFmtId="0" fontId="5" fillId="0" borderId="2" xfId="21" applyFont="1" applyBorder="1" applyAlignment="1">
      <alignment wrapText="1"/>
      <protection/>
    </xf>
    <xf numFmtId="49" fontId="5" fillId="0" borderId="5" xfId="21" applyNumberFormat="1" applyFont="1" applyBorder="1">
      <alignment/>
      <protection/>
    </xf>
    <xf numFmtId="0" fontId="5" fillId="0" borderId="6" xfId="21" applyFont="1" applyBorder="1">
      <alignment/>
      <protection/>
    </xf>
    <xf numFmtId="0" fontId="5" fillId="0" borderId="6" xfId="21" applyFont="1" applyBorder="1" applyAlignment="1">
      <alignment wrapText="1"/>
      <protection/>
    </xf>
    <xf numFmtId="174" fontId="5" fillId="2" borderId="7" xfId="21" applyNumberFormat="1" applyFont="1" applyFill="1" applyBorder="1" applyAlignment="1">
      <alignment horizontal="center"/>
      <protection/>
    </xf>
    <xf numFmtId="174" fontId="5" fillId="2" borderId="8" xfId="21" applyNumberFormat="1" applyFont="1" applyFill="1" applyBorder="1" applyAlignment="1">
      <alignment horizontal="center" vertical="center"/>
      <protection/>
    </xf>
    <xf numFmtId="0" fontId="18" fillId="0" borderId="9" xfId="21" applyFont="1" applyBorder="1" applyAlignment="1">
      <alignment horizontal="right"/>
      <protection/>
    </xf>
    <xf numFmtId="0" fontId="18" fillId="0" borderId="10" xfId="21" applyFont="1" applyBorder="1" applyAlignment="1">
      <alignment horizontal="right"/>
      <protection/>
    </xf>
    <xf numFmtId="174" fontId="12" fillId="0" borderId="0" xfId="21" applyNumberFormat="1" applyFont="1" applyBorder="1" applyAlignment="1" quotePrefix="1">
      <alignment horizontal="right"/>
      <protection/>
    </xf>
    <xf numFmtId="0" fontId="12" fillId="0" borderId="11" xfId="21" applyFont="1" applyBorder="1" applyAlignment="1">
      <alignment horizontal="right"/>
      <protection/>
    </xf>
    <xf numFmtId="0" fontId="12" fillId="0" borderId="0" xfId="21" applyFont="1" applyBorder="1" applyAlignment="1">
      <alignment horizontal="right"/>
      <protection/>
    </xf>
    <xf numFmtId="0" fontId="12" fillId="0" borderId="12" xfId="21" applyFont="1" applyBorder="1" applyAlignment="1" quotePrefix="1">
      <alignment horizontal="right"/>
      <protection/>
    </xf>
    <xf numFmtId="0" fontId="12" fillId="0" borderId="13" xfId="21" applyFont="1" applyBorder="1" applyAlignment="1" quotePrefix="1">
      <alignment horizontal="right"/>
      <protection/>
    </xf>
    <xf numFmtId="175" fontId="12" fillId="0" borderId="14" xfId="21" applyNumberFormat="1" applyFont="1" applyBorder="1">
      <alignment/>
      <protection/>
    </xf>
    <xf numFmtId="174" fontId="17" fillId="0" borderId="0" xfId="21" applyNumberFormat="1" applyFont="1" applyAlignment="1">
      <alignment horizontal="centerContinuous"/>
      <protection/>
    </xf>
    <xf numFmtId="174" fontId="5" fillId="2" borderId="15" xfId="21" applyNumberFormat="1" applyFont="1" applyFill="1" applyBorder="1" applyAlignment="1">
      <alignment horizontal="center" vertical="center"/>
      <protection/>
    </xf>
    <xf numFmtId="174" fontId="5" fillId="2" borderId="7" xfId="21" applyNumberFormat="1" applyFont="1" applyFill="1" applyBorder="1" applyAlignment="1">
      <alignment horizontal="center" vertical="center" wrapText="1"/>
      <protection/>
    </xf>
    <xf numFmtId="174" fontId="5" fillId="2" borderId="15" xfId="21" applyNumberFormat="1" applyFont="1" applyFill="1" applyBorder="1" applyAlignment="1">
      <alignment horizontal="center" vertical="center" wrapText="1"/>
      <protection/>
    </xf>
    <xf numFmtId="174" fontId="5" fillId="2" borderId="5" xfId="21" applyNumberFormat="1" applyFont="1" applyFill="1" applyBorder="1" applyAlignment="1">
      <alignment horizontal="center" vertical="center" wrapText="1"/>
      <protection/>
    </xf>
    <xf numFmtId="174" fontId="5" fillId="2" borderId="8" xfId="21" applyNumberFormat="1" applyFont="1" applyFill="1" applyBorder="1" applyAlignment="1">
      <alignment horizontal="center" vertical="center" wrapText="1"/>
      <protection/>
    </xf>
    <xf numFmtId="174" fontId="5" fillId="2" borderId="5" xfId="21" applyNumberFormat="1" applyFont="1" applyFill="1" applyBorder="1" applyAlignment="1">
      <alignment horizontal="center" vertical="top"/>
      <protection/>
    </xf>
    <xf numFmtId="174" fontId="5" fillId="0" borderId="0" xfId="21" applyNumberFormat="1" applyFont="1" applyFill="1" applyBorder="1">
      <alignment/>
      <protection/>
    </xf>
    <xf numFmtId="49" fontId="12" fillId="0" borderId="16" xfId="21" applyNumberFormat="1" applyFont="1" applyBorder="1">
      <alignment/>
      <protection/>
    </xf>
    <xf numFmtId="49" fontId="12" fillId="0" borderId="17" xfId="21" applyNumberFormat="1" applyFont="1" applyBorder="1">
      <alignment/>
      <protection/>
    </xf>
    <xf numFmtId="49" fontId="12" fillId="0" borderId="18" xfId="21" applyNumberFormat="1" applyFont="1" applyBorder="1">
      <alignment/>
      <protection/>
    </xf>
    <xf numFmtId="0" fontId="12" fillId="0" borderId="19" xfId="21" applyFont="1" applyBorder="1" applyAlignment="1">
      <alignment wrapText="1"/>
      <protection/>
    </xf>
    <xf numFmtId="0" fontId="12" fillId="0" borderId="20" xfId="21" applyFont="1" applyBorder="1" applyAlignment="1">
      <alignment wrapText="1"/>
      <protection/>
    </xf>
    <xf numFmtId="0" fontId="12" fillId="0" borderId="21" xfId="21" applyFont="1" applyBorder="1" applyAlignment="1">
      <alignment wrapText="1"/>
      <protection/>
    </xf>
    <xf numFmtId="0" fontId="5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Alignment="1" applyProtection="1">
      <alignment/>
      <protection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/>
      <protection/>
    </xf>
    <xf numFmtId="49" fontId="12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0" fontId="15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9" fillId="0" borderId="0" xfId="0" applyFont="1" applyAlignment="1">
      <alignment/>
    </xf>
    <xf numFmtId="174" fontId="5" fillId="0" borderId="0" xfId="21" applyNumberFormat="1" applyFont="1" applyAlignment="1">
      <alignment horizontal="right"/>
      <protection/>
    </xf>
    <xf numFmtId="175" fontId="5" fillId="0" borderId="0" xfId="21" applyNumberFormat="1" applyFont="1" applyBorder="1">
      <alignment/>
      <protection/>
    </xf>
    <xf numFmtId="174" fontId="30" fillId="0" borderId="0" xfId="21" applyNumberFormat="1" applyFont="1" applyAlignment="1">
      <alignment horizontal="right"/>
      <protection/>
    </xf>
    <xf numFmtId="174" fontId="5" fillId="0" borderId="22" xfId="21" applyNumberFormat="1" applyFont="1" applyBorder="1">
      <alignment/>
      <protection/>
    </xf>
    <xf numFmtId="174" fontId="5" fillId="0" borderId="0" xfId="21" applyNumberFormat="1" applyFont="1" applyBorder="1" applyAlignment="1">
      <alignment horizontal="center"/>
      <protection/>
    </xf>
    <xf numFmtId="0" fontId="0" fillId="0" borderId="23" xfId="0" applyBorder="1" applyAlignment="1">
      <alignment/>
    </xf>
    <xf numFmtId="0" fontId="12" fillId="0" borderId="0" xfId="0" applyFont="1" applyFill="1" applyAlignment="1">
      <alignment/>
    </xf>
    <xf numFmtId="0" fontId="24" fillId="0" borderId="2" xfId="0" applyFont="1" applyBorder="1" applyAlignment="1">
      <alignment/>
    </xf>
    <xf numFmtId="0" fontId="12" fillId="0" borderId="0" xfId="21" applyFont="1" applyAlignment="1">
      <alignment horizontal="center"/>
      <protection/>
    </xf>
    <xf numFmtId="0" fontId="12" fillId="0" borderId="0" xfId="21" applyFont="1" applyBorder="1" applyAlignment="1" quotePrefix="1">
      <alignment horizontal="right"/>
      <protection/>
    </xf>
    <xf numFmtId="0" fontId="12" fillId="0" borderId="9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3" xfId="21" applyFont="1" applyBorder="1" applyAlignment="1">
      <alignment horizontal="right"/>
      <protection/>
    </xf>
    <xf numFmtId="0" fontId="12" fillId="0" borderId="20" xfId="21" applyFont="1" applyFill="1" applyBorder="1" applyAlignment="1">
      <alignment wrapText="1"/>
      <protection/>
    </xf>
    <xf numFmtId="0" fontId="11" fillId="0" borderId="0" xfId="0" applyFont="1" applyBorder="1" applyAlignment="1" applyProtection="1">
      <alignment horizontal="centerContinuous"/>
      <protection/>
    </xf>
    <xf numFmtId="0" fontId="4" fillId="0" borderId="0" xfId="0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15" fillId="2" borderId="24" xfId="0" applyFont="1" applyFill="1" applyBorder="1" applyAlignment="1" applyProtection="1">
      <alignment horizontal="centerContinuous"/>
      <protection/>
    </xf>
    <xf numFmtId="0" fontId="15" fillId="2" borderId="25" xfId="0" applyFont="1" applyFill="1" applyBorder="1" applyAlignment="1" applyProtection="1">
      <alignment horizontal="centerContinuous"/>
      <protection/>
    </xf>
    <xf numFmtId="0" fontId="5" fillId="2" borderId="3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Continuous"/>
      <protection/>
    </xf>
    <xf numFmtId="0" fontId="9" fillId="0" borderId="0" xfId="0" applyFont="1" applyAlignment="1" applyProtection="1">
      <alignment/>
      <protection/>
    </xf>
    <xf numFmtId="0" fontId="12" fillId="2" borderId="26" xfId="0" applyFont="1" applyFill="1" applyBorder="1" applyAlignment="1" applyProtection="1">
      <alignment horizontal="centerContinuous" vertical="top"/>
      <protection/>
    </xf>
    <xf numFmtId="0" fontId="12" fillId="2" borderId="23" xfId="0" applyFont="1" applyFill="1" applyBorder="1" applyAlignment="1" applyProtection="1">
      <alignment horizontal="centerContinuous" vertical="top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49" fontId="5" fillId="2" borderId="27" xfId="0" applyNumberFormat="1" applyFont="1" applyFill="1" applyBorder="1" applyAlignment="1" applyProtection="1">
      <alignment/>
      <protection/>
    </xf>
    <xf numFmtId="0" fontId="5" fillId="2" borderId="28" xfId="0" applyFont="1" applyFill="1" applyBorder="1" applyAlignment="1" applyProtection="1">
      <alignment horizontal="left"/>
      <protection/>
    </xf>
    <xf numFmtId="0" fontId="5" fillId="2" borderId="29" xfId="0" applyFont="1" applyFill="1" applyBorder="1" applyAlignment="1" applyProtection="1">
      <alignment horizontal="left"/>
      <protection/>
    </xf>
    <xf numFmtId="0" fontId="5" fillId="2" borderId="30" xfId="0" applyFont="1" applyFill="1" applyBorder="1" applyAlignment="1" applyProtection="1">
      <alignment horizontal="left"/>
      <protection/>
    </xf>
    <xf numFmtId="0" fontId="5" fillId="2" borderId="31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/>
      <protection/>
    </xf>
    <xf numFmtId="49" fontId="12" fillId="0" borderId="15" xfId="0" applyNumberFormat="1" applyFont="1" applyBorder="1" applyAlignment="1" applyProtection="1">
      <alignment/>
      <protection/>
    </xf>
    <xf numFmtId="0" fontId="12" fillId="0" borderId="15" xfId="0" applyFont="1" applyBorder="1" applyAlignment="1" applyProtection="1">
      <alignment/>
      <protection/>
    </xf>
    <xf numFmtId="49" fontId="12" fillId="0" borderId="32" xfId="0" applyNumberFormat="1" applyFont="1" applyBorder="1" applyAlignment="1" applyProtection="1">
      <alignment/>
      <protection/>
    </xf>
    <xf numFmtId="0" fontId="12" fillId="0" borderId="32" xfId="0" applyFont="1" applyBorder="1" applyAlignment="1" applyProtection="1">
      <alignment/>
      <protection/>
    </xf>
    <xf numFmtId="0" fontId="5" fillId="2" borderId="28" xfId="0" applyFont="1" applyFill="1" applyBorder="1" applyAlignment="1" applyProtection="1">
      <alignment/>
      <protection/>
    </xf>
    <xf numFmtId="0" fontId="12" fillId="2" borderId="29" xfId="0" applyFont="1" applyFill="1" applyBorder="1" applyAlignment="1" applyProtection="1">
      <alignment horizontal="center"/>
      <protection/>
    </xf>
    <xf numFmtId="49" fontId="12" fillId="0" borderId="33" xfId="0" applyNumberFormat="1" applyFont="1" applyBorder="1" applyAlignment="1" applyProtection="1">
      <alignment/>
      <protection/>
    </xf>
    <xf numFmtId="0" fontId="12" fillId="0" borderId="33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49" fontId="12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49" fontId="16" fillId="0" borderId="0" xfId="0" applyNumberFormat="1" applyFont="1" applyAlignment="1" applyProtection="1">
      <alignment horizontal="right"/>
      <protection/>
    </xf>
    <xf numFmtId="0" fontId="16" fillId="3" borderId="0" xfId="0" applyFont="1" applyFill="1" applyAlignment="1" applyProtection="1">
      <alignment/>
      <protection/>
    </xf>
    <xf numFmtId="0" fontId="16" fillId="3" borderId="0" xfId="0" applyFont="1" applyFill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49" fontId="20" fillId="0" borderId="0" xfId="0" applyNumberFormat="1" applyFont="1" applyAlignment="1" applyProtection="1">
      <alignment horizontal="right"/>
      <protection/>
    </xf>
    <xf numFmtId="0" fontId="13" fillId="3" borderId="0" xfId="0" applyFont="1" applyFill="1" applyAlignment="1" applyProtection="1">
      <alignment wrapText="1"/>
      <protection/>
    </xf>
    <xf numFmtId="0" fontId="20" fillId="3" borderId="0" xfId="0" applyFont="1" applyFill="1" applyBorder="1" applyAlignment="1" applyProtection="1">
      <alignment horizontal="center"/>
      <protection/>
    </xf>
    <xf numFmtId="0" fontId="20" fillId="0" borderId="0" xfId="0" applyFont="1" applyAlignment="1" applyProtection="1">
      <alignment/>
      <protection/>
    </xf>
    <xf numFmtId="49" fontId="16" fillId="3" borderId="0" xfId="0" applyNumberFormat="1" applyFont="1" applyFill="1" applyAlignment="1" applyProtection="1">
      <alignment horizontal="left" wrapText="1"/>
      <protection/>
    </xf>
    <xf numFmtId="0" fontId="16" fillId="3" borderId="0" xfId="0" applyFont="1" applyFill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 vertical="top" wrapText="1"/>
      <protection/>
    </xf>
    <xf numFmtId="0" fontId="6" fillId="0" borderId="0" xfId="0" applyFont="1" applyFill="1" applyBorder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49" fontId="7" fillId="0" borderId="0" xfId="0" applyNumberFormat="1" applyFont="1" applyAlignment="1" applyProtection="1">
      <alignment horizontal="left" wrapText="1"/>
      <protection/>
    </xf>
    <xf numFmtId="0" fontId="7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0" xfId="0" applyFont="1" applyBorder="1" applyAlignment="1" applyProtection="1">
      <alignment horizontal="centerContinuous"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49" fontId="4" fillId="0" borderId="0" xfId="0" applyNumberFormat="1" applyFont="1" applyAlignment="1" applyProtection="1">
      <alignment horizontal="centerContinuous"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 horizontal="centerContinuous"/>
      <protection/>
    </xf>
    <xf numFmtId="49" fontId="12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/>
      <protection/>
    </xf>
    <xf numFmtId="0" fontId="4" fillId="0" borderId="8" xfId="0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8" xfId="0" applyBorder="1" applyAlignment="1" applyProtection="1">
      <alignment/>
      <protection/>
    </xf>
    <xf numFmtId="0" fontId="4" fillId="0" borderId="8" xfId="0" applyFont="1" applyBorder="1" applyAlignment="1" applyProtection="1">
      <alignment/>
      <protection/>
    </xf>
    <xf numFmtId="0" fontId="12" fillId="0" borderId="10" xfId="21" applyFont="1" applyBorder="1" applyAlignment="1">
      <alignment horizontal="right"/>
      <protection/>
    </xf>
    <xf numFmtId="49" fontId="12" fillId="0" borderId="16" xfId="21" applyNumberFormat="1" applyFont="1" applyBorder="1" applyAlignment="1">
      <alignment vertical="center"/>
      <protection/>
    </xf>
    <xf numFmtId="0" fontId="12" fillId="0" borderId="34" xfId="21" applyFont="1" applyBorder="1" applyAlignment="1">
      <alignment vertical="center" wrapText="1"/>
      <protection/>
    </xf>
    <xf numFmtId="49" fontId="12" fillId="0" borderId="17" xfId="21" applyNumberFormat="1" applyFont="1" applyBorder="1" applyAlignment="1">
      <alignment vertical="center"/>
      <protection/>
    </xf>
    <xf numFmtId="49" fontId="12" fillId="0" borderId="18" xfId="21" applyNumberFormat="1" applyFont="1" applyBorder="1" applyAlignment="1">
      <alignment vertical="center"/>
      <protection/>
    </xf>
    <xf numFmtId="0" fontId="12" fillId="0" borderId="35" xfId="21" applyFont="1" applyBorder="1" applyAlignment="1">
      <alignment vertical="center" wrapText="1"/>
      <protection/>
    </xf>
    <xf numFmtId="49" fontId="12" fillId="0" borderId="36" xfId="21" applyNumberFormat="1" applyFont="1" applyBorder="1" applyAlignment="1">
      <alignment vertical="center"/>
      <protection/>
    </xf>
    <xf numFmtId="0" fontId="12" fillId="0" borderId="36" xfId="21" applyFont="1" applyBorder="1" applyAlignment="1">
      <alignment vertical="center" wrapText="1"/>
      <protection/>
    </xf>
    <xf numFmtId="49" fontId="12" fillId="0" borderId="37" xfId="21" applyNumberFormat="1" applyFont="1" applyBorder="1" applyAlignment="1">
      <alignment vertical="center"/>
      <protection/>
    </xf>
    <xf numFmtId="0" fontId="12" fillId="0" borderId="37" xfId="21" applyFont="1" applyBorder="1" applyAlignment="1">
      <alignment vertical="center" wrapText="1"/>
      <protection/>
    </xf>
    <xf numFmtId="0" fontId="12" fillId="0" borderId="37" xfId="21" applyFont="1" applyBorder="1" applyAlignment="1">
      <alignment vertical="center"/>
      <protection/>
    </xf>
    <xf numFmtId="0" fontId="12" fillId="0" borderId="35" xfId="21" applyFont="1" applyBorder="1" applyAlignment="1">
      <alignment vertical="center"/>
      <protection/>
    </xf>
    <xf numFmtId="9" fontId="12" fillId="2" borderId="38" xfId="20" applyNumberFormat="1" applyFont="1" applyFill="1" applyBorder="1" applyAlignment="1">
      <alignment vertical="center"/>
    </xf>
    <xf numFmtId="43" fontId="12" fillId="0" borderId="39" xfId="21" applyNumberFormat="1" applyFont="1" applyFill="1" applyBorder="1" applyAlignment="1">
      <alignment vertical="center"/>
      <protection/>
    </xf>
    <xf numFmtId="9" fontId="12" fillId="0" borderId="38" xfId="20" applyNumberFormat="1" applyFont="1" applyFill="1" applyBorder="1" applyAlignment="1">
      <alignment vertical="center"/>
    </xf>
    <xf numFmtId="43" fontId="12" fillId="0" borderId="38" xfId="21" applyNumberFormat="1" applyFont="1" applyFill="1" applyBorder="1" applyAlignment="1">
      <alignment vertical="center"/>
      <protection/>
    </xf>
    <xf numFmtId="9" fontId="12" fillId="2" borderId="40" xfId="20" applyNumberFormat="1" applyFont="1" applyFill="1" applyBorder="1" applyAlignment="1">
      <alignment vertical="center"/>
    </xf>
    <xf numFmtId="43" fontId="12" fillId="0" borderId="18" xfId="21" applyNumberFormat="1" applyFont="1" applyFill="1" applyBorder="1" applyAlignment="1">
      <alignment vertical="center"/>
      <protection/>
    </xf>
    <xf numFmtId="43" fontId="5" fillId="0" borderId="41" xfId="21" applyNumberFormat="1" applyFont="1" applyFill="1" applyBorder="1" applyAlignment="1">
      <alignment vertical="center"/>
      <protection/>
    </xf>
    <xf numFmtId="0" fontId="5" fillId="0" borderId="6" xfId="21" applyFont="1" applyBorder="1" applyAlignment="1">
      <alignment vertical="center"/>
      <protection/>
    </xf>
    <xf numFmtId="0" fontId="15" fillId="0" borderId="42" xfId="21" applyFont="1" applyBorder="1" applyAlignment="1">
      <alignment vertical="center"/>
      <protection/>
    </xf>
    <xf numFmtId="0" fontId="5" fillId="0" borderId="2" xfId="21" applyFont="1" applyBorder="1" applyAlignment="1">
      <alignment vertical="center" wrapText="1"/>
      <protection/>
    </xf>
    <xf numFmtId="43" fontId="29" fillId="0" borderId="2" xfId="21" applyNumberFormat="1" applyFont="1" applyBorder="1" applyAlignment="1">
      <alignment vertical="center"/>
      <protection/>
    </xf>
    <xf numFmtId="9" fontId="5" fillId="0" borderId="2" xfId="21" applyNumberFormat="1" applyFont="1" applyBorder="1" applyAlignment="1">
      <alignment vertical="center"/>
      <protection/>
    </xf>
    <xf numFmtId="43" fontId="29" fillId="0" borderId="2" xfId="21" applyNumberFormat="1" applyFont="1" applyFill="1" applyBorder="1" applyAlignment="1">
      <alignment vertical="center"/>
      <protection/>
    </xf>
    <xf numFmtId="9" fontId="5" fillId="0" borderId="2" xfId="21" applyNumberFormat="1" applyFont="1" applyFill="1" applyBorder="1" applyAlignment="1">
      <alignment vertical="center"/>
      <protection/>
    </xf>
    <xf numFmtId="43" fontId="5" fillId="0" borderId="4" xfId="21" applyNumberFormat="1" applyFont="1" applyFill="1" applyBorder="1" applyAlignment="1">
      <alignment vertical="center"/>
      <protection/>
    </xf>
    <xf numFmtId="9" fontId="12" fillId="0" borderId="16" xfId="20" applyNumberFormat="1" applyFont="1" applyFill="1" applyBorder="1" applyAlignment="1">
      <alignment vertical="center"/>
    </xf>
    <xf numFmtId="43" fontId="12" fillId="0" borderId="16" xfId="21" applyNumberFormat="1" applyFont="1" applyFill="1" applyBorder="1" applyAlignment="1">
      <alignment vertical="center"/>
      <protection/>
    </xf>
    <xf numFmtId="9" fontId="12" fillId="2" borderId="43" xfId="20" applyNumberFormat="1" applyFont="1" applyFill="1" applyBorder="1" applyAlignment="1">
      <alignment vertical="center"/>
    </xf>
    <xf numFmtId="9" fontId="12" fillId="2" borderId="17" xfId="20" applyNumberFormat="1" applyFont="1" applyFill="1" applyBorder="1" applyAlignment="1">
      <alignment vertical="center"/>
    </xf>
    <xf numFmtId="43" fontId="12" fillId="0" borderId="17" xfId="21" applyNumberFormat="1" applyFont="1" applyFill="1" applyBorder="1" applyAlignment="1">
      <alignment vertical="center"/>
      <protection/>
    </xf>
    <xf numFmtId="9" fontId="12" fillId="0" borderId="17" xfId="21" applyNumberFormat="1" applyFont="1" applyFill="1" applyBorder="1" applyAlignment="1">
      <alignment vertical="center"/>
      <protection/>
    </xf>
    <xf numFmtId="9" fontId="12" fillId="2" borderId="18" xfId="20" applyNumberFormat="1" applyFont="1" applyFill="1" applyBorder="1" applyAlignment="1">
      <alignment vertical="center"/>
    </xf>
    <xf numFmtId="0" fontId="12" fillId="0" borderId="19" xfId="21" applyFont="1" applyBorder="1" applyAlignment="1">
      <alignment vertical="center" wrapText="1"/>
      <protection/>
    </xf>
    <xf numFmtId="0" fontId="12" fillId="0" borderId="20" xfId="21" applyFont="1" applyBorder="1" applyAlignment="1">
      <alignment vertical="center" wrapText="1"/>
      <protection/>
    </xf>
    <xf numFmtId="9" fontId="12" fillId="0" borderId="17" xfId="20" applyNumberFormat="1" applyFont="1" applyFill="1" applyBorder="1" applyAlignment="1">
      <alignment vertical="center"/>
    </xf>
    <xf numFmtId="43" fontId="12" fillId="0" borderId="44" xfId="21" applyNumberFormat="1" applyFont="1" applyFill="1" applyBorder="1" applyAlignment="1">
      <alignment vertical="center"/>
      <protection/>
    </xf>
    <xf numFmtId="9" fontId="12" fillId="0" borderId="44" xfId="21" applyNumberFormat="1" applyFont="1" applyFill="1" applyBorder="1" applyAlignment="1">
      <alignment vertical="center"/>
      <protection/>
    </xf>
    <xf numFmtId="43" fontId="12" fillId="4" borderId="17" xfId="16" applyNumberFormat="1" applyFont="1" applyFill="1" applyBorder="1" applyAlignment="1">
      <alignment vertical="center"/>
    </xf>
    <xf numFmtId="9" fontId="12" fillId="0" borderId="39" xfId="20" applyNumberFormat="1" applyFont="1" applyFill="1" applyBorder="1" applyAlignment="1">
      <alignment vertical="center"/>
    </xf>
    <xf numFmtId="43" fontId="12" fillId="5" borderId="8" xfId="21" applyNumberFormat="1" applyFont="1" applyFill="1" applyBorder="1" applyAlignment="1">
      <alignment vertical="center"/>
      <protection/>
    </xf>
    <xf numFmtId="43" fontId="12" fillId="5" borderId="7" xfId="21" applyNumberFormat="1" applyFont="1" applyFill="1" applyBorder="1" applyAlignment="1">
      <alignment vertical="center"/>
      <protection/>
    </xf>
    <xf numFmtId="9" fontId="12" fillId="0" borderId="15" xfId="21" applyNumberFormat="1" applyFont="1" applyBorder="1" applyAlignment="1">
      <alignment vertical="center"/>
      <protection/>
    </xf>
    <xf numFmtId="43" fontId="12" fillId="0" borderId="44" xfId="20" applyNumberFormat="1" applyFont="1" applyFill="1" applyBorder="1" applyAlignment="1">
      <alignment vertical="center"/>
    </xf>
    <xf numFmtId="0" fontId="12" fillId="0" borderId="21" xfId="21" applyFont="1" applyBorder="1" applyAlignment="1">
      <alignment vertical="center" wrapText="1"/>
      <protection/>
    </xf>
    <xf numFmtId="49" fontId="5" fillId="0" borderId="5" xfId="21" applyNumberFormat="1" applyFont="1" applyBorder="1" applyAlignment="1">
      <alignment vertical="center"/>
      <protection/>
    </xf>
    <xf numFmtId="43" fontId="12" fillId="0" borderId="2" xfId="21" applyNumberFormat="1" applyFont="1" applyFill="1" applyBorder="1" applyAlignment="1">
      <alignment vertical="center"/>
      <protection/>
    </xf>
    <xf numFmtId="9" fontId="12" fillId="0" borderId="2" xfId="21" applyNumberFormat="1" applyFont="1" applyFill="1" applyBorder="1" applyAlignment="1">
      <alignment vertical="center"/>
      <protection/>
    </xf>
    <xf numFmtId="43" fontId="12" fillId="0" borderId="4" xfId="21" applyNumberFormat="1" applyFont="1" applyFill="1" applyBorder="1" applyAlignment="1">
      <alignment vertical="center"/>
      <protection/>
    </xf>
    <xf numFmtId="9" fontId="12" fillId="2" borderId="19" xfId="20" applyNumberFormat="1" applyFont="1" applyFill="1" applyBorder="1" applyAlignment="1">
      <alignment vertical="center"/>
    </xf>
    <xf numFmtId="9" fontId="12" fillId="2" borderId="16" xfId="20" applyNumberFormat="1" applyFont="1" applyFill="1" applyBorder="1" applyAlignment="1">
      <alignment vertical="center"/>
    </xf>
    <xf numFmtId="9" fontId="12" fillId="2" borderId="20" xfId="20" applyNumberFormat="1" applyFont="1" applyFill="1" applyBorder="1" applyAlignment="1">
      <alignment vertical="center"/>
    </xf>
    <xf numFmtId="43" fontId="12" fillId="0" borderId="17" xfId="20" applyNumberFormat="1" applyFont="1" applyFill="1" applyBorder="1" applyAlignment="1">
      <alignment vertical="center"/>
    </xf>
    <xf numFmtId="9" fontId="12" fillId="2" borderId="21" xfId="20" applyNumberFormat="1" applyFont="1" applyFill="1" applyBorder="1" applyAlignment="1">
      <alignment vertical="center"/>
    </xf>
    <xf numFmtId="43" fontId="12" fillId="0" borderId="18" xfId="20" applyNumberFormat="1" applyFont="1" applyFill="1" applyBorder="1" applyAlignment="1">
      <alignment vertical="center"/>
    </xf>
    <xf numFmtId="9" fontId="12" fillId="0" borderId="45" xfId="20" applyNumberFormat="1" applyFont="1" applyFill="1" applyBorder="1" applyAlignment="1">
      <alignment vertical="center"/>
    </xf>
    <xf numFmtId="9" fontId="12" fillId="0" borderId="19" xfId="20" applyNumberFormat="1" applyFont="1" applyFill="1" applyBorder="1" applyAlignment="1">
      <alignment vertical="center"/>
    </xf>
    <xf numFmtId="0" fontId="12" fillId="0" borderId="20" xfId="21" applyFont="1" applyFill="1" applyBorder="1" applyAlignment="1">
      <alignment vertical="center" wrapText="1"/>
      <protection/>
    </xf>
    <xf numFmtId="9" fontId="12" fillId="0" borderId="20" xfId="20" applyNumberFormat="1" applyFont="1" applyFill="1" applyBorder="1" applyAlignment="1">
      <alignment vertical="center"/>
    </xf>
    <xf numFmtId="9" fontId="15" fillId="0" borderId="46" xfId="16" applyNumberFormat="1" applyFont="1" applyFill="1" applyBorder="1" applyAlignment="1">
      <alignment vertical="center"/>
    </xf>
    <xf numFmtId="9" fontId="15" fillId="0" borderId="46" xfId="21" applyNumberFormat="1" applyFont="1" applyFill="1" applyBorder="1" applyAlignment="1">
      <alignment vertical="center"/>
      <protection/>
    </xf>
    <xf numFmtId="174" fontId="20" fillId="2" borderId="8" xfId="21" applyNumberFormat="1" applyFont="1" applyFill="1" applyBorder="1" applyAlignment="1">
      <alignment horizontal="centerContinuous" vertical="center"/>
      <protection/>
    </xf>
    <xf numFmtId="174" fontId="5" fillId="2" borderId="3" xfId="21" applyNumberFormat="1" applyFont="1" applyFill="1" applyBorder="1" applyAlignment="1">
      <alignment horizontal="centerContinuous" vertical="center"/>
      <protection/>
    </xf>
    <xf numFmtId="174" fontId="5" fillId="2" borderId="47" xfId="21" applyNumberFormat="1" applyFont="1" applyFill="1" applyBorder="1" applyAlignment="1">
      <alignment horizontal="centerContinuous" vertical="center"/>
      <protection/>
    </xf>
    <xf numFmtId="174" fontId="17" fillId="0" borderId="22" xfId="21" applyNumberFormat="1" applyFont="1" applyBorder="1" applyAlignment="1" applyProtection="1">
      <alignment horizontal="left"/>
      <protection/>
    </xf>
    <xf numFmtId="174" fontId="5" fillId="2" borderId="48" xfId="21" applyNumberFormat="1" applyFont="1" applyFill="1" applyBorder="1" applyAlignment="1">
      <alignment horizontal="centerContinuous" vertical="center"/>
      <protection/>
    </xf>
    <xf numFmtId="14" fontId="5" fillId="6" borderId="49" xfId="21" applyNumberFormat="1" applyFont="1" applyFill="1" applyBorder="1" applyAlignment="1" applyProtection="1">
      <alignment horizontal="left"/>
      <protection locked="0"/>
    </xf>
    <xf numFmtId="14" fontId="5" fillId="6" borderId="49" xfId="21" applyNumberFormat="1" applyFont="1" applyFill="1" applyBorder="1" applyProtection="1">
      <alignment/>
      <protection locked="0"/>
    </xf>
    <xf numFmtId="14" fontId="12" fillId="6" borderId="13" xfId="0" applyNumberFormat="1" applyFont="1" applyFill="1" applyBorder="1" applyAlignment="1" applyProtection="1">
      <alignment/>
      <protection locked="0"/>
    </xf>
    <xf numFmtId="43" fontId="12" fillId="6" borderId="39" xfId="16" applyNumberFormat="1" applyFont="1" applyFill="1" applyBorder="1" applyAlignment="1" applyProtection="1">
      <alignment vertical="center"/>
      <protection locked="0"/>
    </xf>
    <xf numFmtId="43" fontId="12" fillId="6" borderId="16" xfId="16" applyNumberFormat="1" applyFont="1" applyFill="1" applyBorder="1" applyAlignment="1" applyProtection="1">
      <alignment vertical="center"/>
      <protection locked="0"/>
    </xf>
    <xf numFmtId="43" fontId="12" fillId="6" borderId="17" xfId="16" applyNumberFormat="1" applyFont="1" applyFill="1" applyBorder="1" applyAlignment="1" applyProtection="1">
      <alignment vertical="center"/>
      <protection locked="0"/>
    </xf>
    <xf numFmtId="43" fontId="12" fillId="6" borderId="18" xfId="16" applyNumberFormat="1" applyFont="1" applyFill="1" applyBorder="1" applyAlignment="1" applyProtection="1">
      <alignment vertical="center"/>
      <protection locked="0"/>
    </xf>
    <xf numFmtId="43" fontId="5" fillId="4" borderId="41" xfId="16" applyNumberFormat="1" applyFont="1" applyFill="1" applyBorder="1" applyAlignment="1">
      <alignment vertical="center"/>
    </xf>
    <xf numFmtId="43" fontId="5" fillId="4" borderId="41" xfId="21" applyNumberFormat="1" applyFont="1" applyFill="1" applyBorder="1" applyAlignment="1">
      <alignment vertical="center"/>
      <protection/>
    </xf>
    <xf numFmtId="43" fontId="12" fillId="7" borderId="16" xfId="21" applyNumberFormat="1" applyFont="1" applyFill="1" applyBorder="1" applyAlignment="1">
      <alignment vertical="center"/>
      <protection/>
    </xf>
    <xf numFmtId="43" fontId="15" fillId="7" borderId="46" xfId="21" applyNumberFormat="1" applyFont="1" applyFill="1" applyBorder="1" applyAlignment="1">
      <alignment vertical="center"/>
      <protection/>
    </xf>
    <xf numFmtId="43" fontId="5" fillId="7" borderId="41" xfId="21" applyNumberFormat="1" applyFont="1" applyFill="1" applyBorder="1" applyAlignment="1">
      <alignment vertical="center"/>
      <protection/>
    </xf>
    <xf numFmtId="43" fontId="12" fillId="7" borderId="17" xfId="21" applyNumberFormat="1" applyFont="1" applyFill="1" applyBorder="1" applyAlignment="1">
      <alignment vertical="center"/>
      <protection/>
    </xf>
    <xf numFmtId="43" fontId="12" fillId="7" borderId="38" xfId="21" applyNumberFormat="1" applyFont="1" applyFill="1" applyBorder="1" applyAlignment="1">
      <alignment vertical="center"/>
      <protection/>
    </xf>
    <xf numFmtId="43" fontId="5" fillId="7" borderId="41" xfId="16" applyNumberFormat="1" applyFont="1" applyFill="1" applyBorder="1" applyAlignment="1">
      <alignment vertical="center"/>
    </xf>
    <xf numFmtId="43" fontId="12" fillId="7" borderId="41" xfId="21" applyNumberFormat="1" applyFont="1" applyFill="1" applyBorder="1" applyAlignment="1">
      <alignment vertical="center"/>
      <protection/>
    </xf>
    <xf numFmtId="43" fontId="5" fillId="7" borderId="50" xfId="21" applyNumberFormat="1" applyFont="1" applyFill="1" applyBorder="1" applyAlignment="1">
      <alignment vertical="center"/>
      <protection/>
    </xf>
    <xf numFmtId="43" fontId="5" fillId="7" borderId="51" xfId="21" applyNumberFormat="1" applyFont="1" applyFill="1" applyBorder="1" applyAlignment="1">
      <alignment vertical="center"/>
      <protection/>
    </xf>
    <xf numFmtId="43" fontId="12" fillId="7" borderId="8" xfId="21" applyNumberFormat="1" applyFont="1" applyFill="1" applyBorder="1" applyAlignment="1">
      <alignment vertical="center"/>
      <protection/>
    </xf>
    <xf numFmtId="43" fontId="5" fillId="7" borderId="5" xfId="21" applyNumberFormat="1" applyFont="1" applyFill="1" applyBorder="1" applyAlignment="1">
      <alignment vertical="center"/>
      <protection/>
    </xf>
    <xf numFmtId="43" fontId="12" fillId="7" borderId="39" xfId="21" applyNumberFormat="1" applyFont="1" applyFill="1" applyBorder="1" applyAlignment="1">
      <alignment vertical="center"/>
      <protection/>
    </xf>
    <xf numFmtId="9" fontId="5" fillId="7" borderId="51" xfId="21" applyNumberFormat="1" applyFont="1" applyFill="1" applyBorder="1" applyAlignment="1">
      <alignment vertical="center"/>
      <protection/>
    </xf>
    <xf numFmtId="3" fontId="5" fillId="7" borderId="14" xfId="21" applyNumberFormat="1" applyFont="1" applyFill="1" applyBorder="1" applyAlignment="1">
      <alignment horizontal="center"/>
      <protection/>
    </xf>
    <xf numFmtId="3" fontId="5" fillId="6" borderId="52" xfId="21" applyNumberFormat="1" applyFont="1" applyFill="1" applyBorder="1" applyAlignment="1" applyProtection="1">
      <alignment horizontal="center"/>
      <protection locked="0"/>
    </xf>
    <xf numFmtId="3" fontId="5" fillId="6" borderId="53" xfId="21" applyNumberFormat="1" applyFont="1" applyFill="1" applyBorder="1" applyAlignment="1" applyProtection="1">
      <alignment horizontal="center"/>
      <protection locked="0"/>
    </xf>
    <xf numFmtId="0" fontId="26" fillId="0" borderId="13" xfId="0" applyFont="1" applyBorder="1" applyAlignment="1">
      <alignment/>
    </xf>
    <xf numFmtId="0" fontId="12" fillId="6" borderId="54" xfId="0" applyFont="1" applyFill="1" applyBorder="1" applyAlignment="1" applyProtection="1">
      <alignment horizontal="centerContinuous"/>
      <protection locked="0"/>
    </xf>
    <xf numFmtId="49" fontId="5" fillId="0" borderId="48" xfId="0" applyNumberFormat="1" applyFont="1" applyBorder="1" applyAlignment="1">
      <alignment horizontal="centerContinuous"/>
    </xf>
    <xf numFmtId="49" fontId="5" fillId="0" borderId="47" xfId="0" applyNumberFormat="1" applyFont="1" applyBorder="1" applyAlignment="1">
      <alignment horizontal="centerContinuous"/>
    </xf>
    <xf numFmtId="0" fontId="15" fillId="0" borderId="55" xfId="21" applyFont="1" applyBorder="1" applyAlignment="1">
      <alignment vertical="center"/>
      <protection/>
    </xf>
    <xf numFmtId="0" fontId="15" fillId="0" borderId="42" xfId="21" applyFont="1" applyBorder="1" applyAlignment="1">
      <alignment horizontal="left"/>
      <protection/>
    </xf>
    <xf numFmtId="0" fontId="15" fillId="0" borderId="55" xfId="21" applyFont="1" applyBorder="1" applyAlignment="1">
      <alignment horizontal="left"/>
      <protection/>
    </xf>
    <xf numFmtId="0" fontId="14" fillId="0" borderId="0" xfId="0" applyFont="1" applyFill="1" applyAlignment="1">
      <alignment horizontal="centerContinuous" vertical="center"/>
    </xf>
    <xf numFmtId="0" fontId="14" fillId="6" borderId="2" xfId="0" applyNumberFormat="1" applyFont="1" applyFill="1" applyBorder="1" applyAlignment="1" applyProtection="1">
      <alignment horizontal="left"/>
      <protection locked="0"/>
    </xf>
    <xf numFmtId="43" fontId="12" fillId="0" borderId="0" xfId="16" applyNumberFormat="1" applyFont="1" applyFill="1" applyBorder="1" applyAlignment="1" applyProtection="1">
      <alignment vertical="center"/>
      <protection locked="0"/>
    </xf>
    <xf numFmtId="176" fontId="27" fillId="0" borderId="0" xfId="0" applyNumberFormat="1" applyFont="1" applyAlignment="1">
      <alignment horizontal="left" vertical="center"/>
    </xf>
    <xf numFmtId="49" fontId="27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19" fillId="0" borderId="48" xfId="0" applyFont="1" applyBorder="1" applyAlignment="1">
      <alignment horizontal="centerContinuous" vertical="center"/>
    </xf>
    <xf numFmtId="0" fontId="19" fillId="0" borderId="3" xfId="0" applyFont="1" applyBorder="1" applyAlignment="1">
      <alignment horizontal="centerContinuous" vertical="center"/>
    </xf>
    <xf numFmtId="177" fontId="19" fillId="0" borderId="3" xfId="0" applyNumberFormat="1" applyFont="1" applyBorder="1" applyAlignment="1">
      <alignment horizontal="centerContinuous" vertical="center"/>
    </xf>
    <xf numFmtId="49" fontId="19" fillId="0" borderId="3" xfId="0" applyNumberFormat="1" applyFont="1" applyBorder="1" applyAlignment="1">
      <alignment horizontal="centerContinuous" vertical="center"/>
    </xf>
    <xf numFmtId="49" fontId="19" fillId="0" borderId="47" xfId="0" applyNumberFormat="1" applyFont="1" applyBorder="1" applyAlignment="1">
      <alignment horizontal="centerContinuous" vertical="center"/>
    </xf>
    <xf numFmtId="0" fontId="19" fillId="0" borderId="48" xfId="0" applyFont="1" applyBorder="1" applyAlignment="1" quotePrefix="1">
      <alignment horizontal="centerContinuous" vertical="center" wrapText="1"/>
    </xf>
    <xf numFmtId="0" fontId="0" fillId="0" borderId="3" xfId="0" applyBorder="1" applyAlignment="1">
      <alignment horizontal="centerContinuous" vertical="center" wrapText="1"/>
    </xf>
    <xf numFmtId="0" fontId="0" fillId="0" borderId="47" xfId="0" applyBorder="1" applyAlignment="1">
      <alignment horizontal="centerContinuous" vertical="center" wrapText="1"/>
    </xf>
    <xf numFmtId="0" fontId="19" fillId="0" borderId="47" xfId="0" applyFont="1" applyBorder="1" applyAlignment="1">
      <alignment horizontal="centerContinuous" vertical="center"/>
    </xf>
    <xf numFmtId="49" fontId="20" fillId="2" borderId="8" xfId="0" applyNumberFormat="1" applyFont="1" applyFill="1" applyBorder="1" applyAlignment="1" applyProtection="1" quotePrefix="1">
      <alignment horizontal="center" vertical="center" wrapText="1"/>
      <protection/>
    </xf>
    <xf numFmtId="4" fontId="19" fillId="0" borderId="8" xfId="0" applyNumberFormat="1" applyFont="1" applyBorder="1" applyAlignment="1" applyProtection="1">
      <alignment horizontal="center" vertical="center"/>
      <protection/>
    </xf>
    <xf numFmtId="49" fontId="19" fillId="0" borderId="8" xfId="0" applyNumberFormat="1" applyFont="1" applyBorder="1" applyAlignment="1" applyProtection="1">
      <alignment horizontal="center" vertical="center" wrapText="1"/>
      <protection/>
    </xf>
    <xf numFmtId="177" fontId="19" fillId="0" borderId="8" xfId="0" applyNumberFormat="1" applyFont="1" applyBorder="1" applyAlignment="1" applyProtection="1">
      <alignment horizontal="center" vertical="center"/>
      <protection/>
    </xf>
    <xf numFmtId="49" fontId="19" fillId="0" borderId="8" xfId="0" applyNumberFormat="1" applyFont="1" applyBorder="1" applyAlignment="1" applyProtection="1">
      <alignment horizontal="center" vertical="center"/>
      <protection/>
    </xf>
    <xf numFmtId="0" fontId="19" fillId="0" borderId="0" xfId="0" applyFont="1" applyAlignment="1">
      <alignment/>
    </xf>
    <xf numFmtId="49" fontId="0" fillId="0" borderId="0" xfId="0" applyNumberFormat="1" applyAlignment="1">
      <alignment/>
    </xf>
    <xf numFmtId="177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3" fontId="26" fillId="0" borderId="33" xfId="0" applyNumberFormat="1" applyFont="1" applyBorder="1" applyAlignment="1" applyProtection="1">
      <alignment horizontal="center" vertical="center"/>
      <protection locked="0"/>
    </xf>
    <xf numFmtId="49" fontId="26" fillId="0" borderId="33" xfId="0" applyNumberFormat="1" applyFont="1" applyBorder="1" applyAlignment="1" applyProtection="1">
      <alignment horizontal="center" vertical="center" wrapText="1"/>
      <protection locked="0"/>
    </xf>
    <xf numFmtId="177" fontId="26" fillId="0" borderId="33" xfId="0" applyNumberFormat="1" applyFont="1" applyBorder="1" applyAlignment="1" applyProtection="1">
      <alignment horizontal="center" vertical="center"/>
      <protection locked="0"/>
    </xf>
    <xf numFmtId="49" fontId="26" fillId="0" borderId="33" xfId="0" applyNumberFormat="1" applyFont="1" applyBorder="1" applyAlignment="1" applyProtection="1">
      <alignment horizontal="center" vertical="center"/>
      <protection locked="0"/>
    </xf>
    <xf numFmtId="4" fontId="26" fillId="0" borderId="33" xfId="0" applyNumberFormat="1" applyFont="1" applyBorder="1" applyAlignment="1" applyProtection="1">
      <alignment horizontal="center" vertical="center"/>
      <protection locked="0"/>
    </xf>
    <xf numFmtId="3" fontId="26" fillId="0" borderId="32" xfId="0" applyNumberFormat="1" applyFont="1" applyBorder="1" applyAlignment="1" applyProtection="1">
      <alignment horizontal="center" vertical="center"/>
      <protection locked="0"/>
    </xf>
    <xf numFmtId="49" fontId="26" fillId="0" borderId="32" xfId="0" applyNumberFormat="1" applyFont="1" applyBorder="1" applyAlignment="1" applyProtection="1">
      <alignment horizontal="center" vertical="center" wrapText="1"/>
      <protection locked="0"/>
    </xf>
    <xf numFmtId="177" fontId="26" fillId="0" borderId="32" xfId="0" applyNumberFormat="1" applyFont="1" applyBorder="1" applyAlignment="1" applyProtection="1">
      <alignment horizontal="center" vertical="center"/>
      <protection locked="0"/>
    </xf>
    <xf numFmtId="49" fontId="26" fillId="0" borderId="32" xfId="0" applyNumberFormat="1" applyFont="1" applyBorder="1" applyAlignment="1" applyProtection="1">
      <alignment horizontal="center" vertical="center"/>
      <protection locked="0"/>
    </xf>
    <xf numFmtId="4" fontId="26" fillId="0" borderId="32" xfId="0" applyNumberFormat="1" applyFont="1" applyBorder="1" applyAlignment="1" applyProtection="1">
      <alignment horizontal="center" vertical="center"/>
      <protection locked="0"/>
    </xf>
    <xf numFmtId="4" fontId="34" fillId="2" borderId="5" xfId="0" applyNumberFormat="1" applyFont="1" applyFill="1" applyBorder="1" applyAlignment="1" applyProtection="1">
      <alignment horizontal="center" vertical="center"/>
      <protection/>
    </xf>
    <xf numFmtId="49" fontId="26" fillId="0" borderId="5" xfId="0" applyNumberFormat="1" applyFont="1" applyBorder="1" applyAlignment="1" applyProtection="1">
      <alignment horizontal="center" vertical="center" wrapText="1"/>
      <protection/>
    </xf>
    <xf numFmtId="177" fontId="26" fillId="0" borderId="5" xfId="0" applyNumberFormat="1" applyFont="1" applyBorder="1" applyAlignment="1" applyProtection="1">
      <alignment horizontal="center" vertical="center"/>
      <protection/>
    </xf>
    <xf numFmtId="49" fontId="26" fillId="0" borderId="5" xfId="0" applyNumberFormat="1" applyFont="1" applyBorder="1" applyAlignment="1" applyProtection="1">
      <alignment horizontal="center" vertical="center"/>
      <protection/>
    </xf>
    <xf numFmtId="4" fontId="26" fillId="0" borderId="5" xfId="0" applyNumberFormat="1" applyFont="1" applyBorder="1" applyAlignment="1" applyProtection="1">
      <alignment horizontal="center" vertical="center"/>
      <protection/>
    </xf>
    <xf numFmtId="4" fontId="26" fillId="2" borderId="5" xfId="0" applyNumberFormat="1" applyFont="1" applyFill="1" applyBorder="1" applyAlignment="1" applyProtection="1">
      <alignment horizontal="center" vertical="center"/>
      <protection/>
    </xf>
    <xf numFmtId="4" fontId="27" fillId="0" borderId="0" xfId="0" applyNumberFormat="1" applyFont="1" applyBorder="1" applyAlignment="1" applyProtection="1">
      <alignment horizontal="center" vertical="center"/>
      <protection/>
    </xf>
    <xf numFmtId="4" fontId="34" fillId="0" borderId="0" xfId="0" applyNumberFormat="1" applyFont="1" applyBorder="1" applyAlignment="1" applyProtection="1">
      <alignment horizontal="right" vertical="center" wrapText="1"/>
      <protection/>
    </xf>
    <xf numFmtId="177" fontId="34" fillId="0" borderId="0" xfId="0" applyNumberFormat="1" applyFont="1" applyBorder="1" applyAlignment="1" applyProtection="1">
      <alignment horizontal="right" vertical="center" wrapText="1"/>
      <protection/>
    </xf>
    <xf numFmtId="49" fontId="34" fillId="0" borderId="0" xfId="0" applyNumberFormat="1" applyFont="1" applyBorder="1" applyAlignment="1" applyProtection="1">
      <alignment horizontal="right" vertical="center" wrapText="1"/>
      <protection/>
    </xf>
    <xf numFmtId="4" fontId="34" fillId="0" borderId="0" xfId="0" applyNumberFormat="1" applyFont="1" applyBorder="1" applyAlignment="1" applyProtection="1">
      <alignment horizontal="center" vertical="center"/>
      <protection/>
    </xf>
    <xf numFmtId="49" fontId="34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/>
    </xf>
    <xf numFmtId="49" fontId="0" fillId="0" borderId="0" xfId="0" applyNumberFormat="1" applyBorder="1" applyAlignment="1">
      <alignment wrapText="1"/>
    </xf>
    <xf numFmtId="177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0" fontId="35" fillId="0" borderId="0" xfId="0" applyFont="1" applyAlignment="1">
      <alignment/>
    </xf>
    <xf numFmtId="176" fontId="27" fillId="0" borderId="0" xfId="0" applyNumberFormat="1" applyFont="1" applyAlignment="1" applyProtection="1" quotePrefix="1">
      <alignment horizontal="left" vertical="center"/>
      <protection/>
    </xf>
    <xf numFmtId="0" fontId="19" fillId="0" borderId="48" xfId="0" applyFont="1" applyBorder="1" applyAlignment="1" applyProtection="1" quotePrefix="1">
      <alignment horizontal="centerContinuous" vertical="center"/>
      <protection/>
    </xf>
    <xf numFmtId="49" fontId="20" fillId="2" borderId="8" xfId="0" applyNumberFormat="1" applyFont="1" applyFill="1" applyBorder="1" applyAlignment="1" applyProtection="1">
      <alignment horizontal="center" vertical="center" wrapText="1"/>
      <protection/>
    </xf>
    <xf numFmtId="9" fontId="12" fillId="0" borderId="56" xfId="20" applyNumberFormat="1" applyFont="1" applyFill="1" applyBorder="1" applyAlignment="1">
      <alignment vertical="center"/>
    </xf>
    <xf numFmtId="4" fontId="34" fillId="0" borderId="5" xfId="0" applyNumberFormat="1" applyFont="1" applyBorder="1" applyAlignment="1" applyProtection="1">
      <alignment horizontal="center" vertical="center"/>
      <protection/>
    </xf>
    <xf numFmtId="4" fontId="12" fillId="2" borderId="29" xfId="0" applyNumberFormat="1" applyFont="1" applyFill="1" applyBorder="1" applyAlignment="1" applyProtection="1">
      <alignment horizontal="center"/>
      <protection/>
    </xf>
    <xf numFmtId="4" fontId="15" fillId="2" borderId="29" xfId="0" applyNumberFormat="1" applyFont="1" applyFill="1" applyBorder="1" applyAlignment="1" applyProtection="1">
      <alignment horizontal="center" vertical="top"/>
      <protection/>
    </xf>
    <xf numFmtId="4" fontId="15" fillId="2" borderId="30" xfId="0" applyNumberFormat="1" applyFont="1" applyFill="1" applyBorder="1" applyAlignment="1" applyProtection="1">
      <alignment horizontal="center" vertical="top"/>
      <protection/>
    </xf>
    <xf numFmtId="4" fontId="15" fillId="0" borderId="0" xfId="0" applyNumberFormat="1" applyFont="1" applyBorder="1" applyAlignment="1" applyProtection="1">
      <alignment horizontal="center"/>
      <protection/>
    </xf>
    <xf numFmtId="174" fontId="12" fillId="0" borderId="3" xfId="21" applyNumberFormat="1" applyFont="1" applyBorder="1">
      <alignment/>
      <protection/>
    </xf>
    <xf numFmtId="0" fontId="10" fillId="0" borderId="25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6" xfId="0" applyFont="1" applyBorder="1" applyAlignment="1">
      <alignment/>
    </xf>
    <xf numFmtId="0" fontId="19" fillId="0" borderId="23" xfId="0" applyFont="1" applyBorder="1" applyAlignment="1">
      <alignment/>
    </xf>
    <xf numFmtId="0" fontId="10" fillId="0" borderId="4" xfId="0" applyFont="1" applyBorder="1" applyAlignment="1">
      <alignment/>
    </xf>
    <xf numFmtId="0" fontId="0" fillId="0" borderId="6" xfId="0" applyBorder="1" applyAlignment="1">
      <alignment/>
    </xf>
    <xf numFmtId="0" fontId="19" fillId="0" borderId="4" xfId="0" applyFont="1" applyBorder="1" applyAlignment="1">
      <alignment/>
    </xf>
    <xf numFmtId="0" fontId="0" fillId="0" borderId="2" xfId="0" applyBorder="1" applyAlignment="1">
      <alignment horizontal="right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left"/>
    </xf>
    <xf numFmtId="174" fontId="5" fillId="2" borderId="4" xfId="21" applyNumberFormat="1" applyFont="1" applyFill="1" applyBorder="1" applyAlignment="1">
      <alignment horizontal="center" vertical="center" wrapText="1"/>
      <protection/>
    </xf>
    <xf numFmtId="174" fontId="5" fillId="2" borderId="48" xfId="21" applyNumberFormat="1" applyFont="1" applyFill="1" applyBorder="1" applyAlignment="1">
      <alignment horizontal="centerContinuous"/>
      <protection/>
    </xf>
    <xf numFmtId="174" fontId="5" fillId="2" borderId="47" xfId="21" applyNumberFormat="1" applyFont="1" applyFill="1" applyBorder="1" applyAlignment="1">
      <alignment horizontal="centerContinuous"/>
      <protection/>
    </xf>
    <xf numFmtId="178" fontId="15" fillId="7" borderId="46" xfId="21" applyNumberFormat="1" applyFont="1" applyFill="1" applyBorder="1" applyAlignment="1">
      <alignment horizontal="center" vertical="center"/>
      <protection/>
    </xf>
    <xf numFmtId="174" fontId="5" fillId="2" borderId="26" xfId="21" applyNumberFormat="1" applyFont="1" applyFill="1" applyBorder="1" applyAlignment="1">
      <alignment horizontal="center" vertical="top"/>
      <protection/>
    </xf>
    <xf numFmtId="174" fontId="20" fillId="2" borderId="47" xfId="21" applyNumberFormat="1" applyFont="1" applyFill="1" applyBorder="1" applyAlignment="1">
      <alignment horizontal="centerContinuous" vertical="center"/>
      <protection/>
    </xf>
    <xf numFmtId="174" fontId="5" fillId="2" borderId="5" xfId="21" applyNumberFormat="1" applyFont="1" applyFill="1" applyBorder="1" applyAlignment="1">
      <alignment horizontal="center" vertical="center"/>
      <protection/>
    </xf>
    <xf numFmtId="174" fontId="20" fillId="2" borderId="6" xfId="21" applyNumberFormat="1" applyFont="1" applyFill="1" applyBorder="1" applyAlignment="1">
      <alignment horizontal="centerContinuous" vertical="center"/>
      <protection/>
    </xf>
    <xf numFmtId="174" fontId="20" fillId="2" borderId="48" xfId="21" applyNumberFormat="1" applyFont="1" applyFill="1" applyBorder="1" applyAlignment="1">
      <alignment horizontal="centerContinuous" vertical="center"/>
      <protection/>
    </xf>
    <xf numFmtId="174" fontId="5" fillId="2" borderId="23" xfId="21" applyNumberFormat="1" applyFont="1" applyFill="1" applyBorder="1" applyAlignment="1">
      <alignment horizontal="center" vertical="center" wrapText="1"/>
      <protection/>
    </xf>
    <xf numFmtId="0" fontId="5" fillId="2" borderId="26" xfId="21" applyFont="1" applyFill="1" applyBorder="1" applyAlignment="1">
      <alignment horizontal="centerContinuous" vertical="center"/>
      <protection/>
    </xf>
    <xf numFmtId="174" fontId="5" fillId="2" borderId="25" xfId="21" applyNumberFormat="1" applyFont="1" applyFill="1" applyBorder="1" applyAlignment="1">
      <alignment horizontal="center" vertical="center" wrapText="1"/>
      <protection/>
    </xf>
    <xf numFmtId="0" fontId="5" fillId="2" borderId="23" xfId="21" applyFont="1" applyFill="1" applyBorder="1" applyAlignment="1">
      <alignment horizontal="centerContinuous" vertical="center"/>
      <protection/>
    </xf>
    <xf numFmtId="0" fontId="5" fillId="2" borderId="4" xfId="21" applyFont="1" applyFill="1" applyBorder="1" applyAlignment="1">
      <alignment horizontal="centerContinuous" vertical="center"/>
      <protection/>
    </xf>
    <xf numFmtId="0" fontId="5" fillId="2" borderId="6" xfId="21" applyFont="1" applyFill="1" applyBorder="1" applyAlignment="1">
      <alignment horizontal="centerContinuous" vertical="center"/>
      <protection/>
    </xf>
    <xf numFmtId="0" fontId="20" fillId="2" borderId="8" xfId="0" applyFont="1" applyFill="1" applyBorder="1" applyAlignment="1" applyProtection="1" quotePrefix="1">
      <alignment horizontal="left" vertical="center" wrapText="1"/>
      <protection/>
    </xf>
    <xf numFmtId="0" fontId="20" fillId="2" borderId="8" xfId="0" applyFont="1" applyFill="1" applyBorder="1" applyAlignment="1" applyProtection="1">
      <alignment horizontal="center" vertical="center" wrapText="1"/>
      <protection/>
    </xf>
    <xf numFmtId="0" fontId="20" fillId="2" borderId="48" xfId="0" applyFont="1" applyFill="1" applyBorder="1" applyAlignment="1" applyProtection="1">
      <alignment horizontal="center" vertical="center" wrapText="1"/>
      <protection/>
    </xf>
    <xf numFmtId="0" fontId="20" fillId="2" borderId="47" xfId="0" applyFont="1" applyFill="1" applyBorder="1" applyAlignment="1" applyProtection="1">
      <alignment horizontal="center" vertical="center" wrapText="1"/>
      <protection/>
    </xf>
    <xf numFmtId="0" fontId="20" fillId="2" borderId="8" xfId="0" applyFont="1" applyFill="1" applyBorder="1" applyAlignment="1" applyProtection="1" quotePrefix="1">
      <alignment horizontal="center" vertical="center" wrapText="1"/>
      <protection/>
    </xf>
    <xf numFmtId="0" fontId="37" fillId="0" borderId="0" xfId="0" applyFont="1" applyAlignment="1" applyProtection="1">
      <alignment/>
      <protection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4" fontId="26" fillId="0" borderId="57" xfId="0" applyNumberFormat="1" applyFont="1" applyBorder="1" applyAlignment="1">
      <alignment/>
    </xf>
    <xf numFmtId="3" fontId="26" fillId="7" borderId="33" xfId="0" applyNumberFormat="1" applyFont="1" applyFill="1" applyBorder="1" applyAlignment="1" applyProtection="1">
      <alignment horizontal="center" vertical="center"/>
      <protection locked="0"/>
    </xf>
    <xf numFmtId="49" fontId="26" fillId="7" borderId="33" xfId="0" applyNumberFormat="1" applyFont="1" applyFill="1" applyBorder="1" applyAlignment="1" applyProtection="1">
      <alignment horizontal="center" vertical="center"/>
      <protection locked="0"/>
    </xf>
    <xf numFmtId="4" fontId="34" fillId="7" borderId="33" xfId="0" applyNumberFormat="1" applyFont="1" applyFill="1" applyBorder="1" applyAlignment="1" applyProtection="1">
      <alignment horizontal="center" vertical="center"/>
      <protection locked="0"/>
    </xf>
    <xf numFmtId="4" fontId="26" fillId="7" borderId="33" xfId="0" applyNumberFormat="1" applyFont="1" applyFill="1" applyBorder="1" applyAlignment="1" applyProtection="1">
      <alignment horizontal="center" vertical="center"/>
      <protection locked="0"/>
    </xf>
    <xf numFmtId="4" fontId="34" fillId="7" borderId="58" xfId="0" applyNumberFormat="1" applyFont="1" applyFill="1" applyBorder="1" applyAlignment="1" applyProtection="1">
      <alignment horizontal="center" vertical="center"/>
      <protection locked="0"/>
    </xf>
    <xf numFmtId="173" fontId="36" fillId="0" borderId="59" xfId="16" applyFont="1" applyBorder="1" applyAlignment="1">
      <alignment vertical="center"/>
    </xf>
    <xf numFmtId="4" fontId="34" fillId="7" borderId="59" xfId="0" applyNumberFormat="1" applyFont="1" applyFill="1" applyBorder="1" applyAlignment="1" applyProtection="1">
      <alignment horizontal="center" vertical="center"/>
      <protection locked="0"/>
    </xf>
    <xf numFmtId="0" fontId="19" fillId="0" borderId="60" xfId="0" applyFont="1" applyBorder="1" applyAlignment="1">
      <alignment vertical="center"/>
    </xf>
    <xf numFmtId="0" fontId="19" fillId="0" borderId="61" xfId="0" applyFont="1" applyBorder="1" applyAlignment="1">
      <alignment/>
    </xf>
    <xf numFmtId="0" fontId="19" fillId="0" borderId="62" xfId="0" applyFont="1" applyBorder="1" applyAlignment="1">
      <alignment/>
    </xf>
    <xf numFmtId="173" fontId="25" fillId="0" borderId="59" xfId="16" applyFont="1" applyBorder="1" applyAlignment="1">
      <alignment vertical="center"/>
    </xf>
    <xf numFmtId="0" fontId="0" fillId="0" borderId="15" xfId="0" applyBorder="1" applyAlignment="1">
      <alignment vertical="center"/>
    </xf>
    <xf numFmtId="0" fontId="19" fillId="0" borderId="62" xfId="0" applyFont="1" applyBorder="1" applyAlignment="1">
      <alignment vertical="center"/>
    </xf>
    <xf numFmtId="173" fontId="25" fillId="0" borderId="33" xfId="16" applyFont="1" applyBorder="1" applyAlignment="1">
      <alignment vertical="center"/>
    </xf>
    <xf numFmtId="173" fontId="36" fillId="0" borderId="33" xfId="16" applyFont="1" applyBorder="1" applyAlignment="1">
      <alignment vertical="center"/>
    </xf>
    <xf numFmtId="14" fontId="26" fillId="0" borderId="63" xfId="0" applyNumberFormat="1" applyFont="1" applyBorder="1" applyAlignment="1">
      <alignment/>
    </xf>
    <xf numFmtId="3" fontId="26" fillId="7" borderId="64" xfId="0" applyNumberFormat="1" applyFont="1" applyFill="1" applyBorder="1" applyAlignment="1" applyProtection="1">
      <alignment horizontal="center" vertical="center"/>
      <protection locked="0"/>
    </xf>
    <xf numFmtId="49" fontId="26" fillId="7" borderId="64" xfId="0" applyNumberFormat="1" applyFont="1" applyFill="1" applyBorder="1" applyAlignment="1" applyProtection="1">
      <alignment horizontal="center" vertical="center"/>
      <protection locked="0"/>
    </xf>
    <xf numFmtId="4" fontId="34" fillId="7" borderId="64" xfId="0" applyNumberFormat="1" applyFont="1" applyFill="1" applyBorder="1" applyAlignment="1" applyProtection="1">
      <alignment horizontal="center" vertical="center"/>
      <protection locked="0"/>
    </xf>
    <xf numFmtId="4" fontId="26" fillId="7" borderId="64" xfId="0" applyNumberFormat="1" applyFont="1" applyFill="1" applyBorder="1" applyAlignment="1" applyProtection="1">
      <alignment horizontal="center" vertical="center"/>
      <protection locked="0"/>
    </xf>
    <xf numFmtId="4" fontId="34" fillId="7" borderId="65" xfId="0" applyNumberFormat="1" applyFont="1" applyFill="1" applyBorder="1" applyAlignment="1" applyProtection="1">
      <alignment horizontal="center" vertical="center"/>
      <protection locked="0"/>
    </xf>
    <xf numFmtId="14" fontId="26" fillId="0" borderId="66" xfId="0" applyNumberFormat="1" applyFont="1" applyBorder="1" applyAlignment="1">
      <alignment/>
    </xf>
    <xf numFmtId="14" fontId="26" fillId="0" borderId="67" xfId="0" applyNumberFormat="1" applyFont="1" applyBorder="1" applyAlignment="1">
      <alignment/>
    </xf>
    <xf numFmtId="177" fontId="26" fillId="7" borderId="68" xfId="0" applyNumberFormat="1" applyFont="1" applyFill="1" applyBorder="1" applyAlignment="1" applyProtection="1">
      <alignment horizontal="center" vertical="center"/>
      <protection locked="0"/>
    </xf>
    <xf numFmtId="49" fontId="34" fillId="7" borderId="65" xfId="0" applyNumberFormat="1" applyFont="1" applyFill="1" applyBorder="1" applyAlignment="1" applyProtection="1">
      <alignment vertical="center"/>
      <protection locked="0"/>
    </xf>
    <xf numFmtId="0" fontId="40" fillId="0" borderId="0" xfId="0" applyFont="1" applyAlignment="1">
      <alignment/>
    </xf>
    <xf numFmtId="173" fontId="40" fillId="0" borderId="0" xfId="0" applyNumberFormat="1" applyFont="1" applyAlignment="1">
      <alignment/>
    </xf>
    <xf numFmtId="0" fontId="12" fillId="0" borderId="32" xfId="0" applyFont="1" applyBorder="1" applyAlignment="1" applyProtection="1" quotePrefix="1">
      <alignment horizontal="left"/>
      <protection/>
    </xf>
    <xf numFmtId="0" fontId="40" fillId="8" borderId="7" xfId="0" applyFont="1" applyFill="1" applyBorder="1" applyAlignment="1" quotePrefix="1">
      <alignment horizontal="left"/>
    </xf>
    <xf numFmtId="0" fontId="40" fillId="8" borderId="24" xfId="0" applyFont="1" applyFill="1" applyBorder="1" applyAlignment="1">
      <alignment/>
    </xf>
    <xf numFmtId="0" fontId="40" fillId="8" borderId="69" xfId="0" applyFont="1" applyFill="1" applyBorder="1" applyAlignment="1">
      <alignment/>
    </xf>
    <xf numFmtId="0" fontId="40" fillId="8" borderId="25" xfId="0" applyFont="1" applyFill="1" applyBorder="1" applyAlignment="1">
      <alignment/>
    </xf>
    <xf numFmtId="4" fontId="40" fillId="9" borderId="5" xfId="0" applyNumberFormat="1" applyFont="1" applyFill="1" applyBorder="1" applyAlignment="1">
      <alignment horizontal="center"/>
    </xf>
    <xf numFmtId="0" fontId="40" fillId="9" borderId="4" xfId="0" applyFont="1" applyFill="1" applyBorder="1" applyAlignment="1">
      <alignment/>
    </xf>
    <xf numFmtId="0" fontId="40" fillId="9" borderId="6" xfId="0" applyFont="1" applyFill="1" applyBorder="1" applyAlignment="1">
      <alignment/>
    </xf>
    <xf numFmtId="173" fontId="40" fillId="9" borderId="2" xfId="16" applyFont="1" applyFill="1" applyBorder="1" applyAlignment="1">
      <alignment/>
    </xf>
    <xf numFmtId="0" fontId="40" fillId="8" borderId="7" xfId="0" applyFont="1" applyFill="1" applyBorder="1" applyAlignment="1">
      <alignment/>
    </xf>
    <xf numFmtId="173" fontId="40" fillId="9" borderId="6" xfId="16" applyFont="1" applyFill="1" applyBorder="1" applyAlignment="1">
      <alignment/>
    </xf>
    <xf numFmtId="173" fontId="40" fillId="9" borderId="2" xfId="16" applyFont="1" applyFill="1" applyBorder="1" applyAlignment="1">
      <alignment horizontal="left"/>
    </xf>
    <xf numFmtId="0" fontId="40" fillId="8" borderId="48" xfId="0" applyFont="1" applyFill="1" applyBorder="1" applyAlignment="1">
      <alignment/>
    </xf>
    <xf numFmtId="0" fontId="40" fillId="8" borderId="3" xfId="0" applyFont="1" applyFill="1" applyBorder="1" applyAlignment="1">
      <alignment/>
    </xf>
    <xf numFmtId="0" fontId="40" fillId="8" borderId="24" xfId="0" applyFont="1" applyFill="1" applyBorder="1" applyAlignment="1" quotePrefix="1">
      <alignment horizontal="left"/>
    </xf>
    <xf numFmtId="0" fontId="39" fillId="0" borderId="0" xfId="0" applyFont="1" applyAlignment="1" applyProtection="1" quotePrefix="1">
      <alignment horizontal="left"/>
      <protection/>
    </xf>
    <xf numFmtId="0" fontId="0" fillId="5" borderId="0" xfId="0" applyFill="1" applyAlignment="1">
      <alignment/>
    </xf>
    <xf numFmtId="0" fontId="1" fillId="5" borderId="0" xfId="0" applyFont="1" applyFill="1" applyAlignment="1" quotePrefix="1">
      <alignment horizontal="left"/>
    </xf>
    <xf numFmtId="0" fontId="0" fillId="0" borderId="0" xfId="0" applyAlignment="1">
      <alignment vertical="center" wrapText="1"/>
    </xf>
    <xf numFmtId="0" fontId="1" fillId="5" borderId="0" xfId="0" applyFont="1" applyFill="1" applyAlignment="1" quotePrefix="1">
      <alignment/>
    </xf>
    <xf numFmtId="4" fontId="0" fillId="0" borderId="0" xfId="0" applyNumberFormat="1" applyAlignment="1">
      <alignment horizontal="left"/>
    </xf>
    <xf numFmtId="0" fontId="42" fillId="0" borderId="0" xfId="0" applyFont="1" applyAlignment="1">
      <alignment wrapText="1"/>
    </xf>
    <xf numFmtId="0" fontId="22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0" fillId="0" borderId="70" xfId="0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12" fillId="6" borderId="8" xfId="0" applyNumberFormat="1" applyFont="1" applyFill="1" applyBorder="1" applyAlignment="1" applyProtection="1">
      <alignment horizontal="center"/>
      <protection locked="0"/>
    </xf>
    <xf numFmtId="0" fontId="19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0" fillId="2" borderId="8" xfId="0" applyFont="1" applyFill="1" applyBorder="1" applyAlignment="1" applyProtection="1">
      <alignment horizontal="left" vertical="center" wrapText="1"/>
      <protection/>
    </xf>
    <xf numFmtId="0" fontId="12" fillId="3" borderId="62" xfId="0" applyFont="1" applyFill="1" applyBorder="1" applyAlignment="1">
      <alignment horizontal="center"/>
    </xf>
    <xf numFmtId="0" fontId="12" fillId="3" borderId="33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left"/>
      <protection locked="0"/>
    </xf>
    <xf numFmtId="43" fontId="12" fillId="7" borderId="39" xfId="21" applyNumberFormat="1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horizontal="center"/>
    </xf>
    <xf numFmtId="173" fontId="10" fillId="0" borderId="0" xfId="16" applyFont="1" applyAlignment="1">
      <alignment horizontal="center"/>
    </xf>
    <xf numFmtId="4" fontId="10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173" fontId="10" fillId="0" borderId="26" xfId="16" applyFont="1" applyBorder="1" applyAlignment="1">
      <alignment horizontal="center"/>
    </xf>
    <xf numFmtId="4" fontId="10" fillId="0" borderId="0" xfId="0" applyNumberFormat="1" applyFont="1" applyBorder="1" applyAlignment="1">
      <alignment/>
    </xf>
    <xf numFmtId="173" fontId="10" fillId="9" borderId="8" xfId="16" applyFont="1" applyFill="1" applyBorder="1" applyAlignment="1">
      <alignment horizontal="center"/>
    </xf>
    <xf numFmtId="173" fontId="19" fillId="9" borderId="8" xfId="0" applyNumberFormat="1" applyFont="1" applyFill="1" applyBorder="1" applyAlignment="1">
      <alignment horizontal="center"/>
    </xf>
    <xf numFmtId="0" fontId="40" fillId="8" borderId="69" xfId="0" applyFont="1" applyFill="1" applyBorder="1" applyAlignment="1" quotePrefix="1">
      <alignment horizontal="left"/>
    </xf>
    <xf numFmtId="173" fontId="40" fillId="9" borderId="2" xfId="0" applyNumberFormat="1" applyFont="1" applyFill="1" applyBorder="1" applyAlignment="1">
      <alignment/>
    </xf>
    <xf numFmtId="4" fontId="40" fillId="8" borderId="7" xfId="0" applyNumberFormat="1" applyFont="1" applyFill="1" applyBorder="1" applyAlignment="1" quotePrefix="1">
      <alignment horizontal="left"/>
    </xf>
    <xf numFmtId="4" fontId="40" fillId="8" borderId="26" xfId="0" applyNumberFormat="1" applyFont="1" applyFill="1" applyBorder="1" applyAlignment="1" quotePrefix="1">
      <alignment horizontal="left"/>
    </xf>
    <xf numFmtId="0" fontId="40" fillId="8" borderId="0" xfId="0" applyFont="1" applyFill="1" applyBorder="1" applyAlignment="1">
      <alignment/>
    </xf>
    <xf numFmtId="0" fontId="40" fillId="8" borderId="23" xfId="0" applyFont="1" applyFill="1" applyBorder="1" applyAlignment="1">
      <alignment/>
    </xf>
    <xf numFmtId="173" fontId="10" fillId="9" borderId="47" xfId="16" applyFont="1" applyFill="1" applyBorder="1" applyAlignment="1">
      <alignment/>
    </xf>
    <xf numFmtId="4" fontId="10" fillId="9" borderId="8" xfId="0" applyNumberFormat="1" applyFont="1" applyFill="1" applyBorder="1" applyAlignment="1">
      <alignment horizontal="center"/>
    </xf>
    <xf numFmtId="4" fontId="19" fillId="9" borderId="8" xfId="0" applyNumberFormat="1" applyFont="1" applyFill="1" applyBorder="1" applyAlignment="1">
      <alignment horizontal="center"/>
    </xf>
    <xf numFmtId="0" fontId="15" fillId="8" borderId="0" xfId="0" applyFont="1" applyFill="1" applyAlignment="1" applyProtection="1">
      <alignment vertical="top" wrapText="1"/>
      <protection/>
    </xf>
    <xf numFmtId="0" fontId="9" fillId="8" borderId="71" xfId="0" applyFont="1" applyFill="1" applyBorder="1" applyAlignment="1" applyProtection="1">
      <alignment/>
      <protection/>
    </xf>
    <xf numFmtId="0" fontId="0" fillId="8" borderId="0" xfId="0" applyFill="1" applyAlignment="1">
      <alignment/>
    </xf>
    <xf numFmtId="0" fontId="35" fillId="8" borderId="0" xfId="0" applyFont="1" applyFill="1" applyAlignment="1">
      <alignment/>
    </xf>
    <xf numFmtId="0" fontId="35" fillId="8" borderId="0" xfId="0" applyFont="1" applyFill="1" applyAlignment="1" quotePrefix="1">
      <alignment/>
    </xf>
    <xf numFmtId="0" fontId="41" fillId="8" borderId="0" xfId="0" applyFont="1" applyFill="1" applyAlignment="1" quotePrefix="1">
      <alignment/>
    </xf>
    <xf numFmtId="0" fontId="41" fillId="8" borderId="0" xfId="0" applyFont="1" applyFill="1" applyAlignment="1" quotePrefix="1">
      <alignment horizontal="left"/>
    </xf>
    <xf numFmtId="0" fontId="0" fillId="9" borderId="0" xfId="0" applyFill="1" applyAlignment="1">
      <alignment/>
    </xf>
    <xf numFmtId="173" fontId="35" fillId="9" borderId="0" xfId="16" applyFont="1" applyFill="1" applyAlignment="1">
      <alignment horizontal="center"/>
    </xf>
    <xf numFmtId="2" fontId="41" fillId="9" borderId="0" xfId="0" applyNumberFormat="1" applyFont="1" applyFill="1" applyAlignment="1">
      <alignment horizontal="center"/>
    </xf>
    <xf numFmtId="0" fontId="1" fillId="8" borderId="0" xfId="0" applyFont="1" applyFill="1" applyAlignment="1" quotePrefix="1">
      <alignment/>
    </xf>
    <xf numFmtId="0" fontId="1" fillId="8" borderId="0" xfId="0" applyFont="1" applyFill="1" applyAlignment="1" quotePrefix="1">
      <alignment horizontal="left"/>
    </xf>
    <xf numFmtId="0" fontId="1" fillId="8" borderId="2" xfId="0" applyFont="1" applyFill="1" applyBorder="1" applyAlignment="1" quotePrefix="1">
      <alignment/>
    </xf>
    <xf numFmtId="0" fontId="1" fillId="8" borderId="2" xfId="0" applyFont="1" applyFill="1" applyBorder="1" applyAlignment="1" quotePrefix="1">
      <alignment horizontal="left"/>
    </xf>
    <xf numFmtId="0" fontId="19" fillId="8" borderId="0" xfId="0" applyFont="1" applyFill="1" applyAlignment="1" quotePrefix="1">
      <alignment/>
    </xf>
    <xf numFmtId="0" fontId="19" fillId="8" borderId="0" xfId="0" applyFont="1" applyFill="1" applyAlignment="1" quotePrefix="1">
      <alignment horizontal="left"/>
    </xf>
    <xf numFmtId="179" fontId="1" fillId="9" borderId="0" xfId="16" applyNumberFormat="1" applyFont="1" applyFill="1" applyAlignment="1">
      <alignment horizontal="center"/>
    </xf>
    <xf numFmtId="179" fontId="1" fillId="9" borderId="2" xfId="16" applyNumberFormat="1" applyFont="1" applyFill="1" applyBorder="1" applyAlignment="1">
      <alignment horizontal="center"/>
    </xf>
    <xf numFmtId="179" fontId="19" fillId="9" borderId="0" xfId="16" applyNumberFormat="1" applyFont="1" applyFill="1" applyAlignment="1">
      <alignment horizontal="center"/>
    </xf>
    <xf numFmtId="0" fontId="35" fillId="8" borderId="0" xfId="0" applyFont="1" applyFill="1" applyBorder="1" applyAlignment="1">
      <alignment/>
    </xf>
    <xf numFmtId="0" fontId="0" fillId="8" borderId="0" xfId="0" applyFont="1" applyFill="1" applyAlignment="1">
      <alignment/>
    </xf>
    <xf numFmtId="0" fontId="1" fillId="8" borderId="0" xfId="0" applyFont="1" applyFill="1" applyAlignment="1">
      <alignment/>
    </xf>
    <xf numFmtId="0" fontId="1" fillId="8" borderId="2" xfId="0" applyFont="1" applyFill="1" applyBorder="1" applyAlignment="1">
      <alignment/>
    </xf>
    <xf numFmtId="0" fontId="0" fillId="8" borderId="2" xfId="0" applyFill="1" applyBorder="1" applyAlignment="1">
      <alignment/>
    </xf>
    <xf numFmtId="173" fontId="35" fillId="9" borderId="0" xfId="16" applyFont="1" applyFill="1" applyBorder="1" applyAlignment="1">
      <alignment horizontal="center"/>
    </xf>
    <xf numFmtId="0" fontId="0" fillId="9" borderId="0" xfId="0" applyFont="1" applyFill="1" applyAlignment="1">
      <alignment horizontal="center"/>
    </xf>
    <xf numFmtId="179" fontId="1" fillId="9" borderId="0" xfId="16" applyNumberFormat="1" applyFont="1" applyFill="1" applyAlignment="1">
      <alignment/>
    </xf>
    <xf numFmtId="179" fontId="1" fillId="9" borderId="2" xfId="16" applyNumberFormat="1" applyFont="1" applyFill="1" applyBorder="1" applyAlignment="1">
      <alignment/>
    </xf>
    <xf numFmtId="179" fontId="19" fillId="9" borderId="0" xfId="16" applyNumberFormat="1" applyFont="1" applyFill="1" applyAlignment="1">
      <alignment/>
    </xf>
    <xf numFmtId="2" fontId="19" fillId="9" borderId="0" xfId="0" applyNumberFormat="1" applyFont="1" applyFill="1" applyAlignment="1">
      <alignment horizontal="center"/>
    </xf>
    <xf numFmtId="0" fontId="19" fillId="8" borderId="0" xfId="0" applyFont="1" applyFill="1" applyAlignment="1">
      <alignment/>
    </xf>
    <xf numFmtId="0" fontId="0" fillId="8" borderId="8" xfId="0" applyFill="1" applyBorder="1" applyAlignment="1">
      <alignment/>
    </xf>
    <xf numFmtId="173" fontId="0" fillId="9" borderId="8" xfId="16" applyFill="1" applyBorder="1" applyAlignment="1">
      <alignment horizontal="center"/>
    </xf>
    <xf numFmtId="173" fontId="0" fillId="9" borderId="8" xfId="0" applyNumberFormat="1" applyFill="1" applyBorder="1" applyAlignment="1">
      <alignment/>
    </xf>
    <xf numFmtId="0" fontId="0" fillId="8" borderId="0" xfId="0" applyFill="1" applyBorder="1" applyAlignment="1">
      <alignment/>
    </xf>
    <xf numFmtId="173" fontId="0" fillId="9" borderId="0" xfId="16" applyFill="1" applyBorder="1" applyAlignment="1">
      <alignment horizontal="center"/>
    </xf>
    <xf numFmtId="173" fontId="0" fillId="9" borderId="0" xfId="0" applyNumberFormat="1" applyFill="1" applyBorder="1" applyAlignment="1">
      <alignment/>
    </xf>
    <xf numFmtId="173" fontId="19" fillId="9" borderId="0" xfId="0" applyNumberFormat="1" applyFont="1" applyFill="1" applyAlignment="1">
      <alignment horizontal="center"/>
    </xf>
    <xf numFmtId="0" fontId="1" fillId="9" borderId="0" xfId="0" applyFont="1" applyFill="1" applyAlignment="1" quotePrefix="1">
      <alignment horizontal="center"/>
    </xf>
    <xf numFmtId="0" fontId="0" fillId="9" borderId="0" xfId="0" applyFill="1" applyBorder="1" applyAlignment="1">
      <alignment/>
    </xf>
    <xf numFmtId="0" fontId="0" fillId="8" borderId="8" xfId="0" applyFont="1" applyFill="1" applyBorder="1" applyAlignment="1">
      <alignment/>
    </xf>
    <xf numFmtId="0" fontId="0" fillId="9" borderId="8" xfId="0" applyFont="1" applyFill="1" applyBorder="1" applyAlignment="1">
      <alignment horizontal="center"/>
    </xf>
    <xf numFmtId="173" fontId="1" fillId="9" borderId="8" xfId="0" applyNumberFormat="1" applyFont="1" applyFill="1" applyBorder="1" applyAlignment="1">
      <alignment horizontal="center"/>
    </xf>
    <xf numFmtId="173" fontId="0" fillId="9" borderId="0" xfId="16" applyFont="1" applyFill="1" applyBorder="1" applyAlignment="1">
      <alignment horizontal="left"/>
    </xf>
    <xf numFmtId="0" fontId="0" fillId="9" borderId="0" xfId="0" applyFill="1" applyBorder="1" applyAlignment="1">
      <alignment horizontal="left"/>
    </xf>
    <xf numFmtId="2" fontId="19" fillId="9" borderId="8" xfId="0" applyNumberFormat="1" applyFont="1" applyFill="1" applyBorder="1" applyAlignment="1">
      <alignment horizontal="center"/>
    </xf>
    <xf numFmtId="173" fontId="19" fillId="9" borderId="8" xfId="16" applyFont="1" applyFill="1" applyBorder="1" applyAlignment="1">
      <alignment horizontal="center"/>
    </xf>
    <xf numFmtId="43" fontId="12" fillId="7" borderId="17" xfId="21" applyNumberFormat="1" applyFont="1" applyFill="1" applyBorder="1" applyAlignment="1" applyProtection="1">
      <alignment vertical="center"/>
      <protection locked="0"/>
    </xf>
    <xf numFmtId="14" fontId="14" fillId="0" borderId="0" xfId="0" applyNumberFormat="1" applyFont="1" applyFill="1" applyBorder="1" applyAlignment="1" applyProtection="1">
      <alignment horizontal="left"/>
      <protection/>
    </xf>
    <xf numFmtId="14" fontId="0" fillId="0" borderId="0" xfId="0" applyNumberFormat="1" applyFill="1" applyAlignment="1">
      <alignment/>
    </xf>
    <xf numFmtId="0" fontId="12" fillId="6" borderId="33" xfId="0" applyFont="1" applyFill="1" applyBorder="1" applyAlignment="1" applyProtection="1">
      <alignment/>
      <protection locked="0"/>
    </xf>
    <xf numFmtId="0" fontId="12" fillId="6" borderId="33" xfId="0" applyFont="1" applyFill="1" applyBorder="1" applyAlignment="1" applyProtection="1">
      <alignment horizontal="center"/>
      <protection locked="0"/>
    </xf>
    <xf numFmtId="4" fontId="12" fillId="6" borderId="72" xfId="0" applyNumberFormat="1" applyFont="1" applyFill="1" applyBorder="1" applyAlignment="1" applyProtection="1">
      <alignment horizontal="center"/>
      <protection locked="0"/>
    </xf>
    <xf numFmtId="4" fontId="12" fillId="6" borderId="5" xfId="0" applyNumberFormat="1" applyFont="1" applyFill="1" applyBorder="1" applyAlignment="1" applyProtection="1">
      <alignment horizontal="center"/>
      <protection locked="0"/>
    </xf>
    <xf numFmtId="4" fontId="12" fillId="6" borderId="73" xfId="0" applyNumberFormat="1" applyFont="1" applyFill="1" applyBorder="1" applyAlignment="1" applyProtection="1">
      <alignment horizontal="center"/>
      <protection locked="0"/>
    </xf>
    <xf numFmtId="4" fontId="12" fillId="6" borderId="58" xfId="0" applyNumberFormat="1" applyFont="1" applyFill="1" applyBorder="1" applyAlignment="1" applyProtection="1">
      <alignment horizontal="center"/>
      <protection locked="0"/>
    </xf>
    <xf numFmtId="4" fontId="12" fillId="6" borderId="8" xfId="0" applyNumberFormat="1" applyFont="1" applyFill="1" applyBorder="1" applyAlignment="1" applyProtection="1">
      <alignment horizontal="center"/>
      <protection locked="0"/>
    </xf>
    <xf numFmtId="4" fontId="12" fillId="6" borderId="33" xfId="0" applyNumberFormat="1" applyFont="1" applyFill="1" applyBorder="1" applyAlignment="1" applyProtection="1">
      <alignment horizontal="center"/>
      <protection locked="0"/>
    </xf>
    <xf numFmtId="4" fontId="12" fillId="6" borderId="74" xfId="0" applyNumberFormat="1" applyFont="1" applyFill="1" applyBorder="1" applyAlignment="1" applyProtection="1">
      <alignment horizontal="center"/>
      <protection locked="0"/>
    </xf>
    <xf numFmtId="4" fontId="12" fillId="6" borderId="75" xfId="0" applyNumberFormat="1" applyFont="1" applyFill="1" applyBorder="1" applyAlignment="1" applyProtection="1">
      <alignment horizontal="center"/>
      <protection locked="0"/>
    </xf>
    <xf numFmtId="4" fontId="12" fillId="6" borderId="7" xfId="0" applyNumberFormat="1" applyFont="1" applyFill="1" applyBorder="1" applyAlignment="1" applyProtection="1">
      <alignment horizontal="center"/>
      <protection locked="0"/>
    </xf>
    <xf numFmtId="4" fontId="12" fillId="6" borderId="76" xfId="0" applyNumberFormat="1" applyFont="1" applyFill="1" applyBorder="1" applyAlignment="1" applyProtection="1">
      <alignment horizontal="center"/>
      <protection locked="0"/>
    </xf>
    <xf numFmtId="4" fontId="5" fillId="9" borderId="8" xfId="0" applyNumberFormat="1" applyFont="1" applyFill="1" applyBorder="1" applyAlignment="1" applyProtection="1">
      <alignment horizontal="center"/>
      <protection/>
    </xf>
    <xf numFmtId="0" fontId="6" fillId="8" borderId="8" xfId="0" applyFont="1" applyFill="1" applyBorder="1" applyAlignment="1">
      <alignment horizontal="center" vertical="center"/>
    </xf>
    <xf numFmtId="0" fontId="6" fillId="8" borderId="8" xfId="0" applyFont="1" applyFill="1" applyBorder="1" applyAlignment="1" quotePrefix="1">
      <alignment horizontal="center" vertical="center" wrapText="1"/>
    </xf>
    <xf numFmtId="0" fontId="19" fillId="0" borderId="48" xfId="0" applyFont="1" applyBorder="1" applyAlignment="1">
      <alignment horizontal="left" vertical="center" wrapText="1"/>
    </xf>
    <xf numFmtId="14" fontId="0" fillId="5" borderId="3" xfId="0" applyNumberFormat="1" applyFill="1" applyBorder="1" applyAlignment="1">
      <alignment horizontal="centerContinuous" vertical="center" wrapText="1"/>
    </xf>
    <xf numFmtId="0" fontId="19" fillId="0" borderId="3" xfId="0" applyFont="1" applyBorder="1" applyAlignment="1">
      <alignment horizontal="left" vertical="center" wrapText="1"/>
    </xf>
    <xf numFmtId="173" fontId="1" fillId="5" borderId="8" xfId="16" applyFont="1" applyFill="1" applyBorder="1" applyAlignment="1" applyProtection="1">
      <alignment horizontal="center"/>
      <protection locked="0"/>
    </xf>
    <xf numFmtId="0" fontId="16" fillId="3" borderId="0" xfId="0" applyFont="1" applyFill="1" applyBorder="1" applyAlignment="1" applyProtection="1">
      <alignment horizontal="left"/>
      <protection/>
    </xf>
    <xf numFmtId="0" fontId="16" fillId="3" borderId="0" xfId="0" applyFont="1" applyFill="1" applyBorder="1" applyAlignment="1" applyProtection="1" quotePrefix="1">
      <alignment horizontal="left"/>
      <protection/>
    </xf>
    <xf numFmtId="0" fontId="26" fillId="0" borderId="0" xfId="0" applyFont="1" applyBorder="1" applyAlignment="1">
      <alignment/>
    </xf>
    <xf numFmtId="0" fontId="15" fillId="8" borderId="77" xfId="0" applyNumberFormat="1" applyFont="1" applyFill="1" applyBorder="1" applyAlignment="1" applyProtection="1">
      <alignment horizontal="center"/>
      <protection/>
    </xf>
    <xf numFmtId="206" fontId="19" fillId="6" borderId="8" xfId="0" applyNumberFormat="1" applyFont="1" applyFill="1" applyBorder="1" applyAlignment="1">
      <alignment horizontal="center"/>
    </xf>
    <xf numFmtId="9" fontId="12" fillId="6" borderId="38" xfId="20" applyNumberFormat="1" applyFont="1" applyFill="1" applyBorder="1" applyAlignment="1" applyProtection="1">
      <alignment vertical="center"/>
      <protection locked="0"/>
    </xf>
    <xf numFmtId="9" fontId="12" fillId="6" borderId="40" xfId="20" applyNumberFormat="1" applyFont="1" applyFill="1" applyBorder="1" applyAlignment="1" applyProtection="1">
      <alignment vertical="center"/>
      <protection locked="0"/>
    </xf>
    <xf numFmtId="9" fontId="12" fillId="6" borderId="18" xfId="20" applyNumberFormat="1" applyFont="1" applyFill="1" applyBorder="1" applyAlignment="1">
      <alignment vertical="center"/>
    </xf>
    <xf numFmtId="9" fontId="12" fillId="6" borderId="19" xfId="20" applyNumberFormat="1" applyFont="1" applyFill="1" applyBorder="1" applyAlignment="1" applyProtection="1">
      <alignment vertical="center"/>
      <protection locked="0"/>
    </xf>
    <xf numFmtId="9" fontId="12" fillId="6" borderId="20" xfId="20" applyNumberFormat="1" applyFont="1" applyFill="1" applyBorder="1" applyAlignment="1" applyProtection="1">
      <alignment vertical="center"/>
      <protection locked="0"/>
    </xf>
    <xf numFmtId="9" fontId="12" fillId="6" borderId="21" xfId="20" applyNumberFormat="1" applyFont="1" applyFill="1" applyBorder="1" applyAlignment="1" applyProtection="1">
      <alignment vertical="center"/>
      <protection locked="0"/>
    </xf>
    <xf numFmtId="0" fontId="5" fillId="5" borderId="15" xfId="0" applyFont="1" applyFill="1" applyBorder="1" applyAlignment="1" applyProtection="1">
      <alignment horizontal="center" vertical="center" wrapText="1"/>
      <protection/>
    </xf>
    <xf numFmtId="0" fontId="5" fillId="5" borderId="48" xfId="0" applyFont="1" applyFill="1" applyBorder="1" applyAlignment="1" applyProtection="1">
      <alignment horizontal="centerContinuous" vertical="center" wrapText="1"/>
      <protection/>
    </xf>
    <xf numFmtId="0" fontId="5" fillId="5" borderId="47" xfId="0" applyFont="1" applyFill="1" applyBorder="1" applyAlignment="1" applyProtection="1">
      <alignment horizontal="centerContinuous" vertical="center"/>
      <protection/>
    </xf>
    <xf numFmtId="0" fontId="20" fillId="3" borderId="15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Alignment="1" quotePrefix="1">
      <alignment vertical="center"/>
    </xf>
    <xf numFmtId="0" fontId="20" fillId="2" borderId="5" xfId="0" applyFont="1" applyFill="1" applyBorder="1" applyAlignment="1" applyProtection="1" quotePrefix="1">
      <alignment horizontal="center" vertical="center" wrapText="1"/>
      <protection/>
    </xf>
    <xf numFmtId="0" fontId="0" fillId="0" borderId="0" xfId="0" applyBorder="1" applyAlignment="1">
      <alignment/>
    </xf>
    <xf numFmtId="49" fontId="27" fillId="0" borderId="0" xfId="0" applyNumberFormat="1" applyFont="1" applyAlignment="1">
      <alignment horizontal="right" vertical="center"/>
    </xf>
    <xf numFmtId="49" fontId="17" fillId="0" borderId="0" xfId="0" applyNumberFormat="1" applyFont="1" applyAlignment="1" applyProtection="1">
      <alignment/>
      <protection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6" xfId="0" applyFill="1" applyBorder="1" applyAlignment="1">
      <alignment/>
    </xf>
    <xf numFmtId="0" fontId="1" fillId="2" borderId="24" xfId="0" applyFont="1" applyFill="1" applyBorder="1" applyAlignment="1">
      <alignment/>
    </xf>
    <xf numFmtId="0" fontId="1" fillId="2" borderId="69" xfId="0" applyFont="1" applyFill="1" applyBorder="1" applyAlignment="1">
      <alignment/>
    </xf>
    <xf numFmtId="0" fontId="0" fillId="5" borderId="8" xfId="0" applyFill="1" applyBorder="1" applyAlignment="1">
      <alignment horizontal="center"/>
    </xf>
    <xf numFmtId="0" fontId="0" fillId="0" borderId="8" xfId="0" applyBorder="1" applyAlignment="1">
      <alignment/>
    </xf>
    <xf numFmtId="2" fontId="1" fillId="5" borderId="8" xfId="0" applyNumberFormat="1" applyFont="1" applyFill="1" applyBorder="1" applyAlignment="1">
      <alignment horizontal="center"/>
    </xf>
    <xf numFmtId="2" fontId="0" fillId="9" borderId="8" xfId="0" applyNumberFormat="1" applyFill="1" applyBorder="1" applyAlignment="1">
      <alignment horizontal="center"/>
    </xf>
    <xf numFmtId="2" fontId="1" fillId="9" borderId="8" xfId="0" applyNumberFormat="1" applyFont="1" applyFill="1" applyBorder="1" applyAlignment="1">
      <alignment horizontal="center"/>
    </xf>
    <xf numFmtId="14" fontId="5" fillId="6" borderId="0" xfId="21" applyNumberFormat="1" applyFont="1" applyFill="1" applyBorder="1" applyProtection="1">
      <alignment/>
      <protection locked="0"/>
    </xf>
    <xf numFmtId="3" fontId="5" fillId="0" borderId="0" xfId="21" applyNumberFormat="1" applyFont="1" applyFill="1" applyBorder="1" applyAlignment="1" applyProtection="1">
      <alignment horizontal="center"/>
      <protection locked="0"/>
    </xf>
    <xf numFmtId="3" fontId="5" fillId="0" borderId="0" xfId="21" applyNumberFormat="1" applyFont="1" applyFill="1" applyBorder="1" applyAlignment="1">
      <alignment horizontal="center"/>
      <protection/>
    </xf>
    <xf numFmtId="0" fontId="38" fillId="0" borderId="0" xfId="0" applyFont="1" applyAlignment="1">
      <alignment/>
    </xf>
    <xf numFmtId="0" fontId="43" fillId="0" borderId="0" xfId="21" applyFont="1">
      <alignment/>
      <protection/>
    </xf>
    <xf numFmtId="0" fontId="17" fillId="0" borderId="0" xfId="21" applyFont="1">
      <alignment/>
      <protection/>
    </xf>
    <xf numFmtId="0" fontId="43" fillId="0" borderId="0" xfId="21" applyFont="1" applyAlignment="1">
      <alignment wrapText="1"/>
      <protection/>
    </xf>
    <xf numFmtId="174" fontId="43" fillId="0" borderId="0" xfId="21" applyNumberFormat="1" applyFont="1">
      <alignment/>
      <protection/>
    </xf>
    <xf numFmtId="174" fontId="17" fillId="0" borderId="0" xfId="21" applyNumberFormat="1" applyFont="1">
      <alignment/>
      <protection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0" fontId="15" fillId="0" borderId="0" xfId="0" applyFont="1" applyFill="1" applyAlignment="1">
      <alignment horizontal="center"/>
    </xf>
    <xf numFmtId="14" fontId="1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4" fillId="3" borderId="0" xfId="0" applyFont="1" applyFill="1" applyAlignment="1">
      <alignment/>
    </xf>
    <xf numFmtId="0" fontId="4" fillId="3" borderId="0" xfId="0" applyFont="1" applyFill="1" applyBorder="1" applyAlignment="1">
      <alignment/>
    </xf>
    <xf numFmtId="0" fontId="19" fillId="0" borderId="0" xfId="0" applyFont="1" applyAlignment="1">
      <alignment horizontal="right"/>
    </xf>
    <xf numFmtId="174" fontId="5" fillId="0" borderId="0" xfId="21" applyNumberFormat="1" applyFont="1" applyAlignment="1">
      <alignment horizontal="center"/>
      <protection/>
    </xf>
    <xf numFmtId="9" fontId="12" fillId="0" borderId="41" xfId="20" applyNumberFormat="1" applyFont="1" applyFill="1" applyBorder="1" applyAlignment="1">
      <alignment vertical="center"/>
    </xf>
    <xf numFmtId="49" fontId="5" fillId="0" borderId="6" xfId="21" applyNumberFormat="1" applyFont="1" applyBorder="1">
      <alignment/>
      <protection/>
    </xf>
    <xf numFmtId="9" fontId="5" fillId="0" borderId="41" xfId="20" applyNumberFormat="1" applyFont="1" applyFill="1" applyBorder="1" applyAlignment="1">
      <alignment vertical="center"/>
    </xf>
    <xf numFmtId="9" fontId="5" fillId="0" borderId="41" xfId="21" applyNumberFormat="1" applyFont="1" applyFill="1" applyBorder="1" applyAlignment="1">
      <alignment vertical="center"/>
      <protection/>
    </xf>
    <xf numFmtId="43" fontId="5" fillId="0" borderId="2" xfId="21" applyNumberFormat="1" applyFont="1" applyFill="1" applyBorder="1" applyAlignment="1">
      <alignment vertical="center"/>
      <protection/>
    </xf>
    <xf numFmtId="0" fontId="0" fillId="0" borderId="4" xfId="0" applyBorder="1" applyAlignment="1">
      <alignment/>
    </xf>
    <xf numFmtId="43" fontId="5" fillId="6" borderId="78" xfId="16" applyNumberFormat="1" applyFont="1" applyFill="1" applyBorder="1" applyAlignment="1" applyProtection="1">
      <alignment vertical="center"/>
      <protection locked="0"/>
    </xf>
    <xf numFmtId="43" fontId="5" fillId="7" borderId="78" xfId="21" applyNumberFormat="1" applyFont="1" applyFill="1" applyBorder="1" applyAlignment="1">
      <alignment vertical="center"/>
      <protection/>
    </xf>
    <xf numFmtId="9" fontId="5" fillId="0" borderId="79" xfId="21" applyNumberFormat="1" applyFont="1" applyFill="1" applyBorder="1" applyAlignment="1">
      <alignment vertical="center"/>
      <protection/>
    </xf>
    <xf numFmtId="43" fontId="5" fillId="0" borderId="79" xfId="21" applyNumberFormat="1" applyFont="1" applyFill="1" applyBorder="1" applyAlignment="1">
      <alignment vertical="center"/>
      <protection/>
    </xf>
    <xf numFmtId="43" fontId="12" fillId="7" borderId="5" xfId="21" applyNumberFormat="1" applyFont="1" applyFill="1" applyBorder="1" applyAlignment="1">
      <alignment vertical="center"/>
      <protection/>
    </xf>
    <xf numFmtId="0" fontId="22" fillId="0" borderId="0" xfId="0" applyFont="1" applyAlignment="1">
      <alignment horizontal="right"/>
    </xf>
    <xf numFmtId="2" fontId="1" fillId="5" borderId="8" xfId="0" applyNumberFormat="1" applyFont="1" applyFill="1" applyBorder="1" applyAlignment="1" applyProtection="1">
      <alignment horizontal="center"/>
      <protection locked="0"/>
    </xf>
    <xf numFmtId="14" fontId="12" fillId="0" borderId="0" xfId="0" applyNumberFormat="1" applyFont="1" applyAlignment="1">
      <alignment horizontal="left" vertical="top"/>
    </xf>
    <xf numFmtId="0" fontId="1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right"/>
    </xf>
    <xf numFmtId="0" fontId="5" fillId="0" borderId="2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>
      <alignment horizontal="left" indent="9"/>
    </xf>
    <xf numFmtId="0" fontId="26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0" fillId="3" borderId="25" xfId="0" applyFont="1" applyFill="1" applyBorder="1" applyAlignment="1" applyProtection="1">
      <alignment horizontal="center" vertical="center" wrapText="1"/>
      <protection/>
    </xf>
    <xf numFmtId="0" fontId="20" fillId="3" borderId="7" xfId="0" applyFont="1" applyFill="1" applyBorder="1" applyAlignment="1" applyProtection="1">
      <alignment horizontal="center" vertical="center" wrapText="1"/>
      <protection/>
    </xf>
    <xf numFmtId="0" fontId="20" fillId="3" borderId="24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174" fontId="5" fillId="2" borderId="7" xfId="21" applyNumberFormat="1" applyFont="1" applyFill="1" applyBorder="1" applyAlignment="1">
      <alignment horizontal="center" vertical="center" wrapText="1"/>
      <protection/>
    </xf>
    <xf numFmtId="174" fontId="5" fillId="2" borderId="5" xfId="21" applyNumberFormat="1" applyFont="1" applyFill="1" applyBorder="1" applyAlignment="1">
      <alignment horizontal="center" vertical="center" wrapText="1"/>
      <protection/>
    </xf>
    <xf numFmtId="174" fontId="5" fillId="2" borderId="47" xfId="21" applyNumberFormat="1" applyFont="1" applyFill="1" applyBorder="1" applyAlignment="1">
      <alignment horizontal="center" vertical="center" wrapText="1"/>
      <protection/>
    </xf>
    <xf numFmtId="0" fontId="12" fillId="6" borderId="54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5" fillId="6" borderId="3" xfId="0" applyFont="1" applyFill="1" applyBorder="1" applyAlignment="1" applyProtection="1">
      <alignment horizontal="left"/>
      <protection locked="0"/>
    </xf>
    <xf numFmtId="14" fontId="14" fillId="6" borderId="2" xfId="0" applyNumberFormat="1" applyFont="1" applyFill="1" applyBorder="1" applyAlignment="1" applyProtection="1">
      <alignment horizontal="left"/>
      <protection locked="0"/>
    </xf>
    <xf numFmtId="0" fontId="12" fillId="6" borderId="48" xfId="0" applyFont="1" applyFill="1" applyBorder="1" applyAlignment="1" applyProtection="1">
      <alignment horizontal="center"/>
      <protection locked="0"/>
    </xf>
    <xf numFmtId="0" fontId="12" fillId="6" borderId="47" xfId="0" applyFont="1" applyFill="1" applyBorder="1" applyAlignment="1" applyProtection="1">
      <alignment horizontal="center"/>
      <protection locked="0"/>
    </xf>
    <xf numFmtId="0" fontId="12" fillId="6" borderId="80" xfId="0" applyFont="1" applyFill="1" applyBorder="1" applyAlignment="1" applyProtection="1">
      <alignment horizontal="center"/>
      <protection locked="0"/>
    </xf>
    <xf numFmtId="0" fontId="14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5" fillId="6" borderId="81" xfId="0" applyFont="1" applyFill="1" applyBorder="1" applyAlignment="1" applyProtection="1">
      <alignment horizontal="left"/>
      <protection locked="0"/>
    </xf>
    <xf numFmtId="14" fontId="14" fillId="6" borderId="3" xfId="0" applyNumberFormat="1" applyFont="1" applyFill="1" applyBorder="1" applyAlignment="1" applyProtection="1">
      <alignment horizontal="left"/>
      <protection locked="0"/>
    </xf>
    <xf numFmtId="14" fontId="0" fillId="6" borderId="82" xfId="0" applyNumberFormat="1" applyFill="1" applyBorder="1" applyAlignment="1" applyProtection="1">
      <alignment horizontal="center"/>
      <protection locked="0"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center"/>
    </xf>
    <xf numFmtId="174" fontId="17" fillId="0" borderId="0" xfId="21" applyNumberFormat="1" applyFont="1" applyAlignment="1">
      <alignment horizontal="center"/>
      <protection/>
    </xf>
    <xf numFmtId="174" fontId="5" fillId="2" borderId="48" xfId="21" applyNumberFormat="1" applyFont="1" applyFill="1" applyBorder="1" applyAlignment="1">
      <alignment horizontal="center" vertical="center" wrapText="1"/>
      <protection/>
    </xf>
    <xf numFmtId="0" fontId="5" fillId="2" borderId="24" xfId="21" applyFont="1" applyFill="1" applyBorder="1" applyAlignment="1">
      <alignment horizontal="center" vertical="center"/>
      <protection/>
    </xf>
    <xf numFmtId="0" fontId="5" fillId="2" borderId="25" xfId="21" applyFont="1" applyFill="1" applyBorder="1" applyAlignment="1">
      <alignment horizontal="center" vertical="center"/>
      <protection/>
    </xf>
    <xf numFmtId="0" fontId="5" fillId="2" borderId="26" xfId="21" applyFont="1" applyFill="1" applyBorder="1" applyAlignment="1">
      <alignment horizontal="center" vertical="center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49" fontId="5" fillId="10" borderId="20" xfId="21" applyNumberFormat="1" applyFont="1" applyFill="1" applyBorder="1" applyAlignment="1" applyProtection="1">
      <alignment horizontal="left"/>
      <protection locked="0"/>
    </xf>
    <xf numFmtId="49" fontId="5" fillId="10" borderId="49" xfId="21" applyNumberFormat="1" applyFont="1" applyFill="1" applyBorder="1" applyAlignment="1" applyProtection="1">
      <alignment horizontal="left"/>
      <protection locked="0"/>
    </xf>
    <xf numFmtId="0" fontId="5" fillId="0" borderId="50" xfId="21" applyFont="1" applyBorder="1" applyAlignment="1">
      <alignment horizontal="center" vertical="center" wrapText="1"/>
      <protection/>
    </xf>
    <xf numFmtId="0" fontId="5" fillId="0" borderId="51" xfId="21" applyFont="1" applyBorder="1" applyAlignment="1">
      <alignment horizontal="center" vertical="center" wrapText="1"/>
      <protection/>
    </xf>
    <xf numFmtId="0" fontId="5" fillId="0" borderId="50" xfId="21" applyFont="1" applyBorder="1" applyAlignment="1">
      <alignment horizontal="center" wrapText="1"/>
      <protection/>
    </xf>
    <xf numFmtId="0" fontId="5" fillId="0" borderId="51" xfId="21" applyFont="1" applyBorder="1" applyAlignment="1">
      <alignment horizontal="center" wrapText="1"/>
      <protection/>
    </xf>
    <xf numFmtId="174" fontId="49" fillId="2" borderId="48" xfId="21" applyNumberFormat="1" applyFont="1" applyFill="1" applyBorder="1" applyAlignment="1">
      <alignment horizontal="center" vertical="center" wrapText="1"/>
      <protection/>
    </xf>
    <xf numFmtId="174" fontId="49" fillId="2" borderId="47" xfId="21" applyNumberFormat="1" applyFont="1" applyFill="1" applyBorder="1" applyAlignment="1">
      <alignment horizontal="center" vertical="center" wrapText="1"/>
      <protection/>
    </xf>
    <xf numFmtId="0" fontId="5" fillId="0" borderId="83" xfId="21" applyFont="1" applyBorder="1" applyAlignment="1">
      <alignment horizontal="center"/>
      <protection/>
    </xf>
    <xf numFmtId="0" fontId="5" fillId="0" borderId="84" xfId="21" applyFont="1" applyBorder="1" applyAlignment="1">
      <alignment horizontal="center"/>
      <protection/>
    </xf>
    <xf numFmtId="174" fontId="5" fillId="10" borderId="49" xfId="21" applyNumberFormat="1" applyFont="1" applyFill="1" applyBorder="1" applyAlignment="1" applyProtection="1">
      <alignment horizontal="left"/>
      <protection locked="0"/>
    </xf>
    <xf numFmtId="174" fontId="5" fillId="10" borderId="20" xfId="21" applyNumberFormat="1" applyFont="1" applyFill="1" applyBorder="1" applyAlignment="1" applyProtection="1">
      <alignment horizontal="left"/>
      <protection locked="0"/>
    </xf>
    <xf numFmtId="174" fontId="5" fillId="2" borderId="48" xfId="21" applyNumberFormat="1" applyFont="1" applyFill="1" applyBorder="1" applyAlignment="1">
      <alignment horizontal="center" vertical="center"/>
      <protection/>
    </xf>
    <xf numFmtId="174" fontId="5" fillId="2" borderId="3" xfId="21" applyNumberFormat="1" applyFont="1" applyFill="1" applyBorder="1" applyAlignment="1">
      <alignment horizontal="center" vertical="center"/>
      <protection/>
    </xf>
    <xf numFmtId="174" fontId="5" fillId="2" borderId="47" xfId="21" applyNumberFormat="1" applyFont="1" applyFill="1" applyBorder="1" applyAlignment="1">
      <alignment horizontal="center" vertical="center"/>
      <protection/>
    </xf>
    <xf numFmtId="0" fontId="28" fillId="3" borderId="0" xfId="0" applyFont="1" applyFill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/>
      <protection/>
    </xf>
    <xf numFmtId="0" fontId="5" fillId="0" borderId="47" xfId="0" applyFont="1" applyBorder="1" applyAlignment="1" applyProtection="1">
      <alignment horizontal="center"/>
      <protection/>
    </xf>
    <xf numFmtId="0" fontId="5" fillId="2" borderId="85" xfId="0" applyFont="1" applyFill="1" applyBorder="1" applyAlignment="1" applyProtection="1" quotePrefix="1">
      <alignment horizontal="center" vertical="center" wrapText="1"/>
      <protection/>
    </xf>
    <xf numFmtId="0" fontId="5" fillId="2" borderId="86" xfId="0" applyFont="1" applyFill="1" applyBorder="1" applyAlignment="1" applyProtection="1" quotePrefix="1">
      <alignment horizontal="center" vertical="center" wrapText="1"/>
      <protection/>
    </xf>
    <xf numFmtId="0" fontId="17" fillId="10" borderId="2" xfId="0" applyFont="1" applyFill="1" applyBorder="1" applyAlignment="1" applyProtection="1">
      <alignment horizontal="left"/>
      <protection/>
    </xf>
    <xf numFmtId="176" fontId="27" fillId="0" borderId="0" xfId="0" applyNumberFormat="1" applyFont="1" applyAlignment="1">
      <alignment horizontal="left" vertical="center"/>
    </xf>
    <xf numFmtId="0" fontId="19" fillId="0" borderId="24" xfId="0" applyFont="1" applyBorder="1" applyAlignment="1">
      <alignment horizontal="center" vertical="center"/>
    </xf>
    <xf numFmtId="0" fontId="19" fillId="0" borderId="69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4" xfId="0" applyFont="1" applyBorder="1" applyAlignment="1" quotePrefix="1">
      <alignment horizontal="center" vertical="center" wrapText="1"/>
    </xf>
    <xf numFmtId="0" fontId="19" fillId="0" borderId="25" xfId="0" applyFont="1" applyBorder="1" applyAlignment="1" quotePrefix="1">
      <alignment horizontal="center" vertical="center" wrapText="1"/>
    </xf>
    <xf numFmtId="0" fontId="19" fillId="0" borderId="6" xfId="0" applyFont="1" applyBorder="1" applyAlignment="1" quotePrefix="1">
      <alignment horizontal="center" vertical="center" wrapText="1"/>
    </xf>
    <xf numFmtId="0" fontId="19" fillId="0" borderId="4" xfId="0" applyFont="1" applyBorder="1" applyAlignment="1" quotePrefix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38" fillId="10" borderId="2" xfId="0" applyNumberFormat="1" applyFont="1" applyFill="1" applyBorder="1" applyAlignment="1">
      <alignment horizontal="left" vertical="center"/>
    </xf>
    <xf numFmtId="49" fontId="34" fillId="7" borderId="58" xfId="0" applyNumberFormat="1" applyFont="1" applyFill="1" applyBorder="1" applyAlignment="1" applyProtection="1">
      <alignment horizontal="left" vertical="center"/>
      <protection locked="0"/>
    </xf>
    <xf numFmtId="49" fontId="34" fillId="7" borderId="87" xfId="0" applyNumberFormat="1" applyFont="1" applyFill="1" applyBorder="1" applyAlignment="1" applyProtection="1">
      <alignment horizontal="left" vertical="center"/>
      <protection locked="0"/>
    </xf>
    <xf numFmtId="2" fontId="5" fillId="10" borderId="2" xfId="21" applyNumberFormat="1" applyFont="1" applyFill="1" applyBorder="1" applyAlignment="1" applyProtection="1">
      <alignment horizontal="left"/>
      <protection locked="0"/>
    </xf>
    <xf numFmtId="49" fontId="5" fillId="10" borderId="2" xfId="21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 vertical="center" wrapText="1" indent="2"/>
    </xf>
    <xf numFmtId="0" fontId="10" fillId="8" borderId="7" xfId="0" applyFont="1" applyFill="1" applyBorder="1" applyAlignment="1">
      <alignment horizontal="center" vertical="center" wrapText="1"/>
    </xf>
    <xf numFmtId="0" fontId="10" fillId="8" borderId="15" xfId="0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 vertical="center" wrapText="1"/>
    </xf>
    <xf numFmtId="0" fontId="0" fillId="2" borderId="48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1" fillId="8" borderId="48" xfId="0" applyFont="1" applyFill="1" applyBorder="1" applyAlignment="1">
      <alignment horizontal="left" indent="3"/>
    </xf>
    <xf numFmtId="0" fontId="1" fillId="8" borderId="47" xfId="0" applyFont="1" applyFill="1" applyBorder="1" applyAlignment="1">
      <alignment horizontal="left" indent="3"/>
    </xf>
    <xf numFmtId="173" fontId="1" fillId="9" borderId="8" xfId="16" applyFont="1" applyFill="1" applyBorder="1" applyAlignment="1">
      <alignment horizontal="center"/>
    </xf>
    <xf numFmtId="0" fontId="0" fillId="8" borderId="25" xfId="0" applyFont="1" applyFill="1" applyBorder="1" applyAlignment="1">
      <alignment horizontal="center" vertical="center" wrapText="1"/>
    </xf>
    <xf numFmtId="0" fontId="0" fillId="8" borderId="23" xfId="0" applyFont="1" applyFill="1" applyBorder="1" applyAlignment="1">
      <alignment horizontal="center" vertical="center"/>
    </xf>
    <xf numFmtId="0" fontId="0" fillId="8" borderId="4" xfId="0" applyFont="1" applyFill="1" applyBorder="1" applyAlignment="1">
      <alignment horizontal="center" vertical="center"/>
    </xf>
    <xf numFmtId="0" fontId="0" fillId="8" borderId="8" xfId="0" applyFont="1" applyFill="1" applyBorder="1" applyAlignment="1">
      <alignment horizontal="center" vertical="center" wrapText="1" shrinkToFit="1"/>
    </xf>
    <xf numFmtId="0" fontId="19" fillId="10" borderId="2" xfId="0" applyFont="1" applyFill="1" applyBorder="1" applyAlignment="1">
      <alignment vertical="center" wrapText="1"/>
    </xf>
    <xf numFmtId="0" fontId="12" fillId="10" borderId="2" xfId="0" applyFont="1" applyFill="1" applyBorder="1" applyAlignment="1" applyProtection="1">
      <alignment vertical="top" wrapText="1"/>
      <protection/>
    </xf>
    <xf numFmtId="0" fontId="19" fillId="8" borderId="8" xfId="0" applyFont="1" applyFill="1" applyBorder="1" applyAlignment="1">
      <alignment horizontal="left" indent="1"/>
    </xf>
    <xf numFmtId="0" fontId="0" fillId="8" borderId="0" xfId="0" applyFill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10" fillId="0" borderId="0" xfId="0" applyFont="1" applyAlignment="1">
      <alignment horizontal="center" wrapText="1" shrinkToFit="1"/>
    </xf>
    <xf numFmtId="0" fontId="0" fillId="8" borderId="7" xfId="0" applyFont="1" applyFill="1" applyBorder="1" applyAlignment="1">
      <alignment horizontal="center" vertical="center" wrapText="1"/>
    </xf>
    <xf numFmtId="0" fontId="0" fillId="8" borderId="15" xfId="0" applyFont="1" applyFill="1" applyBorder="1" applyAlignment="1">
      <alignment horizontal="center" vertical="center"/>
    </xf>
    <xf numFmtId="0" fontId="0" fillId="8" borderId="5" xfId="0" applyFont="1" applyFill="1" applyBorder="1" applyAlignment="1">
      <alignment horizontal="center" vertical="center"/>
    </xf>
    <xf numFmtId="14" fontId="6" fillId="0" borderId="0" xfId="0" applyNumberFormat="1" applyFont="1" applyAlignment="1">
      <alignment horizontal="left" vertical="top"/>
    </xf>
  </cellXfs>
  <cellStyles count="11">
    <cellStyle name="Normal" xfId="0"/>
    <cellStyle name="Besuchter Hyperlink" xfId="15"/>
    <cellStyle name="Comma" xfId="16"/>
    <cellStyle name="Comma [0]" xfId="17"/>
    <cellStyle name="Euro" xfId="18"/>
    <cellStyle name="Hyperlink" xfId="19"/>
    <cellStyle name="Percent" xfId="20"/>
    <cellStyle name="Standard_Tabelle leer" xfId="21"/>
    <cellStyle name="Currency" xfId="22"/>
    <cellStyle name="Currency [0]" xfId="23"/>
    <cellStyle name="Zentriert" xfId="24"/>
  </cellStyles>
  <dxfs count="1">
    <dxf>
      <font>
        <color rgb="FFFFCC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8.emf" /><Relationship Id="rId3" Type="http://schemas.openxmlformats.org/officeDocument/2006/relationships/image" Target="../media/image2.emf" /><Relationship Id="rId4" Type="http://schemas.openxmlformats.org/officeDocument/2006/relationships/image" Target="../media/image12.emf" /><Relationship Id="rId5" Type="http://schemas.openxmlformats.org/officeDocument/2006/relationships/image" Target="../media/image3.emf" /><Relationship Id="rId6" Type="http://schemas.openxmlformats.org/officeDocument/2006/relationships/image" Target="../media/image14.emf" /><Relationship Id="rId7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5.emf" /><Relationship Id="rId3" Type="http://schemas.openxmlformats.org/officeDocument/2006/relationships/image" Target="../media/image9.emf" /><Relationship Id="rId4" Type="http://schemas.openxmlformats.org/officeDocument/2006/relationships/image" Target="../media/image6.emf" /><Relationship Id="rId5" Type="http://schemas.openxmlformats.org/officeDocument/2006/relationships/image" Target="../media/image1.emf" /><Relationship Id="rId6" Type="http://schemas.openxmlformats.org/officeDocument/2006/relationships/image" Target="../media/image11.emf" /><Relationship Id="rId7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542925</xdr:colOff>
      <xdr:row>27</xdr:row>
      <xdr:rowOff>28575</xdr:rowOff>
    </xdr:from>
    <xdr:ext cx="95250" cy="228600"/>
    <xdr:sp>
      <xdr:nvSpPr>
        <xdr:cNvPr id="1" name="Text 1"/>
        <xdr:cNvSpPr txBox="1">
          <a:spLocks noChangeArrowheads="1"/>
        </xdr:cNvSpPr>
      </xdr:nvSpPr>
      <xdr:spPr>
        <a:xfrm>
          <a:off x="542925" y="11534775"/>
          <a:ext cx="952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twoCellAnchor>
    <xdr:from>
      <xdr:col>10</xdr:col>
      <xdr:colOff>0</xdr:colOff>
      <xdr:row>34</xdr:row>
      <xdr:rowOff>123825</xdr:rowOff>
    </xdr:from>
    <xdr:to>
      <xdr:col>10</xdr:col>
      <xdr:colOff>0</xdr:colOff>
      <xdr:row>34</xdr:row>
      <xdr:rowOff>209550</xdr:rowOff>
    </xdr:to>
    <xdr:sp>
      <xdr:nvSpPr>
        <xdr:cNvPr id="2" name="Oval 4"/>
        <xdr:cNvSpPr>
          <a:spLocks/>
        </xdr:cNvSpPr>
      </xdr:nvSpPr>
      <xdr:spPr>
        <a:xfrm>
          <a:off x="5353050" y="13887450"/>
          <a:ext cx="0" cy="85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3" name="Oval 5"/>
        <xdr:cNvSpPr>
          <a:spLocks/>
        </xdr:cNvSpPr>
      </xdr:nvSpPr>
      <xdr:spPr>
        <a:xfrm>
          <a:off x="5353050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8</xdr:row>
      <xdr:rowOff>19050</xdr:rowOff>
    </xdr:from>
    <xdr:to>
      <xdr:col>1</xdr:col>
      <xdr:colOff>38100</xdr:colOff>
      <xdr:row>8</xdr:row>
      <xdr:rowOff>323850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019425"/>
          <a:ext cx="10858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19050</xdr:colOff>
      <xdr:row>11</xdr:row>
      <xdr:rowOff>19050</xdr:rowOff>
    </xdr:from>
    <xdr:to>
      <xdr:col>1</xdr:col>
      <xdr:colOff>38100</xdr:colOff>
      <xdr:row>11</xdr:row>
      <xdr:rowOff>323850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648075"/>
          <a:ext cx="10858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14</xdr:row>
      <xdr:rowOff>19050</xdr:rowOff>
    </xdr:from>
    <xdr:to>
      <xdr:col>1</xdr:col>
      <xdr:colOff>19050</xdr:colOff>
      <xdr:row>14</xdr:row>
      <xdr:rowOff>323850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295775"/>
          <a:ext cx="10858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17</xdr:row>
      <xdr:rowOff>19050</xdr:rowOff>
    </xdr:from>
    <xdr:to>
      <xdr:col>1</xdr:col>
      <xdr:colOff>19050</xdr:colOff>
      <xdr:row>17</xdr:row>
      <xdr:rowOff>323850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943475"/>
          <a:ext cx="10858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20</xdr:row>
      <xdr:rowOff>19050</xdr:rowOff>
    </xdr:from>
    <xdr:to>
      <xdr:col>1</xdr:col>
      <xdr:colOff>19050</xdr:colOff>
      <xdr:row>20</xdr:row>
      <xdr:rowOff>323850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5591175"/>
          <a:ext cx="10858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23</xdr:row>
      <xdr:rowOff>19050</xdr:rowOff>
    </xdr:from>
    <xdr:to>
      <xdr:col>1</xdr:col>
      <xdr:colOff>19050</xdr:colOff>
      <xdr:row>23</xdr:row>
      <xdr:rowOff>323850</xdr:rowOff>
    </xdr:to>
    <xdr:pic>
      <xdr:nvPicPr>
        <xdr:cNvPr id="6" name="CommandButton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6238875"/>
          <a:ext cx="10858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19050</xdr:colOff>
      <xdr:row>26</xdr:row>
      <xdr:rowOff>19050</xdr:rowOff>
    </xdr:from>
    <xdr:to>
      <xdr:col>1</xdr:col>
      <xdr:colOff>38100</xdr:colOff>
      <xdr:row>26</xdr:row>
      <xdr:rowOff>323850</xdr:rowOff>
    </xdr:to>
    <xdr:pic>
      <xdr:nvPicPr>
        <xdr:cNvPr id="7" name="CommandButton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050" y="6886575"/>
          <a:ext cx="10858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19050</xdr:rowOff>
    </xdr:from>
    <xdr:to>
      <xdr:col>1</xdr:col>
      <xdr:colOff>19050</xdr:colOff>
      <xdr:row>8</xdr:row>
      <xdr:rowOff>323850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90850"/>
          <a:ext cx="10858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11</xdr:row>
      <xdr:rowOff>19050</xdr:rowOff>
    </xdr:from>
    <xdr:to>
      <xdr:col>1</xdr:col>
      <xdr:colOff>19050</xdr:colOff>
      <xdr:row>11</xdr:row>
      <xdr:rowOff>323850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619500"/>
          <a:ext cx="10858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14</xdr:row>
      <xdr:rowOff>19050</xdr:rowOff>
    </xdr:from>
    <xdr:to>
      <xdr:col>1</xdr:col>
      <xdr:colOff>19050</xdr:colOff>
      <xdr:row>14</xdr:row>
      <xdr:rowOff>323850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267200"/>
          <a:ext cx="10858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17</xdr:row>
      <xdr:rowOff>19050</xdr:rowOff>
    </xdr:from>
    <xdr:to>
      <xdr:col>1</xdr:col>
      <xdr:colOff>19050</xdr:colOff>
      <xdr:row>17</xdr:row>
      <xdr:rowOff>323850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914900"/>
          <a:ext cx="10858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20</xdr:row>
      <xdr:rowOff>19050</xdr:rowOff>
    </xdr:from>
    <xdr:to>
      <xdr:col>1</xdr:col>
      <xdr:colOff>19050</xdr:colOff>
      <xdr:row>20</xdr:row>
      <xdr:rowOff>323850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5562600"/>
          <a:ext cx="10858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23</xdr:row>
      <xdr:rowOff>19050</xdr:rowOff>
    </xdr:from>
    <xdr:to>
      <xdr:col>1</xdr:col>
      <xdr:colOff>19050</xdr:colOff>
      <xdr:row>23</xdr:row>
      <xdr:rowOff>323850</xdr:rowOff>
    </xdr:to>
    <xdr:pic>
      <xdr:nvPicPr>
        <xdr:cNvPr id="6" name="CommandButton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6210300"/>
          <a:ext cx="10858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26</xdr:row>
      <xdr:rowOff>0</xdr:rowOff>
    </xdr:from>
    <xdr:to>
      <xdr:col>1</xdr:col>
      <xdr:colOff>19050</xdr:colOff>
      <xdr:row>26</xdr:row>
      <xdr:rowOff>304800</xdr:rowOff>
    </xdr:to>
    <xdr:pic>
      <xdr:nvPicPr>
        <xdr:cNvPr id="7" name="CommandButton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6838950"/>
          <a:ext cx="10858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M71"/>
  <sheetViews>
    <sheetView showGridLines="0" tabSelected="1" workbookViewId="0" topLeftCell="A1">
      <selection activeCell="A2" sqref="A2:M2"/>
    </sheetView>
  </sheetViews>
  <sheetFormatPr defaultColWidth="11.421875" defaultRowHeight="12.75"/>
  <cols>
    <col min="1" max="1" width="18.140625" style="2" customWidth="1"/>
    <col min="2" max="2" width="11.140625" style="2" customWidth="1"/>
    <col min="3" max="3" width="12.140625" style="2" customWidth="1"/>
    <col min="4" max="4" width="3.00390625" style="2" customWidth="1"/>
    <col min="5" max="5" width="9.00390625" style="2" customWidth="1"/>
    <col min="6" max="6" width="10.140625" style="2" customWidth="1"/>
    <col min="7" max="7" width="6.7109375" style="2" customWidth="1"/>
    <col min="8" max="8" width="5.00390625" style="2" customWidth="1"/>
    <col min="9" max="9" width="3.7109375" style="2" customWidth="1"/>
    <col min="10" max="10" width="1.28515625" style="2" customWidth="1"/>
    <col min="11" max="11" width="3.28125" style="2" customWidth="1"/>
    <col min="12" max="12" width="16.140625" style="2" customWidth="1"/>
    <col min="13" max="13" width="4.8515625" style="2" customWidth="1"/>
    <col min="14" max="16384" width="11.57421875" style="2" customWidth="1"/>
  </cols>
  <sheetData>
    <row r="1" spans="1:12" ht="21" customHeight="1">
      <c r="A1" s="695" t="s">
        <v>331</v>
      </c>
      <c r="B1" s="35"/>
      <c r="C1" s="1"/>
      <c r="D1" s="1"/>
      <c r="F1" s="1"/>
      <c r="G1" s="1"/>
      <c r="H1" s="1"/>
      <c r="I1" s="1"/>
      <c r="L1" s="594"/>
    </row>
    <row r="2" spans="1:13" s="93" customFormat="1" ht="24" customHeight="1">
      <c r="A2" s="621" t="s">
        <v>303</v>
      </c>
      <c r="B2" s="621"/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621"/>
    </row>
    <row r="3" spans="1:13" s="90" customFormat="1" ht="21" customHeight="1">
      <c r="A3" s="621" t="s">
        <v>334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  <c r="M3" s="621"/>
    </row>
    <row r="4" spans="1:13" s="90" customFormat="1" ht="33" customHeight="1" thickBot="1">
      <c r="A4" s="615" t="s">
        <v>300</v>
      </c>
      <c r="B4" s="616"/>
      <c r="C4" s="616"/>
      <c r="D4" s="616"/>
      <c r="E4" s="616"/>
      <c r="F4" s="616"/>
      <c r="G4" s="616"/>
      <c r="H4" s="616"/>
      <c r="I4" s="616"/>
      <c r="J4" s="616"/>
      <c r="K4" s="616"/>
      <c r="L4" s="616"/>
      <c r="M4" s="277"/>
    </row>
    <row r="5" ht="13.5" thickBot="1"/>
    <row r="6" spans="1:12" ht="38.25" customHeight="1">
      <c r="A6" s="620" t="s">
        <v>335</v>
      </c>
      <c r="B6" s="620"/>
      <c r="C6" s="620"/>
      <c r="D6" s="620"/>
      <c r="E6" s="617"/>
      <c r="F6" s="617"/>
      <c r="G6" s="617"/>
      <c r="H6" s="617"/>
      <c r="I6" s="617"/>
      <c r="J6" s="617"/>
      <c r="K6" s="617"/>
      <c r="L6" s="617"/>
    </row>
    <row r="7" spans="1:12" ht="33.75" customHeight="1">
      <c r="A7" s="18"/>
      <c r="B7" s="13"/>
      <c r="C7" s="38" t="s">
        <v>340</v>
      </c>
      <c r="D7" s="20"/>
      <c r="E7" s="610" t="s">
        <v>309</v>
      </c>
      <c r="F7" s="610"/>
      <c r="G7" s="610"/>
      <c r="H7" s="610"/>
      <c r="I7" s="610"/>
      <c r="J7" s="610"/>
      <c r="K7" s="610"/>
      <c r="L7" s="610"/>
    </row>
    <row r="8" spans="1:12" ht="33" customHeight="1">
      <c r="A8" s="18"/>
      <c r="B8" s="13"/>
      <c r="C8" s="38" t="s">
        <v>341</v>
      </c>
      <c r="D8" s="20"/>
      <c r="E8" s="610" t="s">
        <v>309</v>
      </c>
      <c r="F8" s="610"/>
      <c r="G8" s="610"/>
      <c r="H8" s="610"/>
      <c r="I8" s="610"/>
      <c r="J8" s="610"/>
      <c r="K8" s="610"/>
      <c r="L8" s="610"/>
    </row>
    <row r="9" spans="1:12" ht="33" customHeight="1">
      <c r="A9" s="18"/>
      <c r="B9" s="13"/>
      <c r="C9" s="38" t="s">
        <v>342</v>
      </c>
      <c r="D9" s="20"/>
      <c r="E9" s="610"/>
      <c r="F9" s="610"/>
      <c r="G9" s="610"/>
      <c r="H9" s="610"/>
      <c r="I9" s="610"/>
      <c r="J9" s="610"/>
      <c r="K9" s="610"/>
      <c r="L9" s="610"/>
    </row>
    <row r="10" spans="1:12" ht="33" customHeight="1">
      <c r="A10" s="18"/>
      <c r="B10" s="13"/>
      <c r="C10" s="38" t="s">
        <v>343</v>
      </c>
      <c r="D10" s="20"/>
      <c r="E10" s="610"/>
      <c r="F10" s="610"/>
      <c r="G10" s="610"/>
      <c r="H10" s="610"/>
      <c r="I10" s="610"/>
      <c r="J10" s="610"/>
      <c r="K10" s="610"/>
      <c r="L10" s="610"/>
    </row>
    <row r="11" spans="1:12" ht="33" customHeight="1">
      <c r="A11" s="18"/>
      <c r="B11" s="13"/>
      <c r="C11" s="38" t="s">
        <v>344</v>
      </c>
      <c r="D11" s="20"/>
      <c r="E11" s="610"/>
      <c r="F11" s="610"/>
      <c r="G11" s="610"/>
      <c r="H11" s="610"/>
      <c r="I11" s="610"/>
      <c r="J11" s="610"/>
      <c r="K11" s="610"/>
      <c r="L11" s="610"/>
    </row>
    <row r="12" spans="1:12" ht="33" customHeight="1">
      <c r="A12" s="18"/>
      <c r="B12" s="13"/>
      <c r="C12" s="433" t="s">
        <v>355</v>
      </c>
      <c r="D12" s="20"/>
      <c r="E12" s="610"/>
      <c r="F12" s="610"/>
      <c r="G12" s="610"/>
      <c r="H12" s="610"/>
      <c r="I12" s="610"/>
      <c r="J12" s="610"/>
      <c r="K12" s="610"/>
      <c r="L12" s="610"/>
    </row>
    <row r="13" spans="1:12" ht="33" customHeight="1">
      <c r="A13" s="18"/>
      <c r="B13" s="13"/>
      <c r="C13" s="38" t="s">
        <v>356</v>
      </c>
      <c r="D13" s="20"/>
      <c r="E13" s="610"/>
      <c r="F13" s="610"/>
      <c r="G13" s="610"/>
      <c r="H13" s="610"/>
      <c r="I13" s="610"/>
      <c r="J13" s="610"/>
      <c r="K13" s="610"/>
      <c r="L13" s="610"/>
    </row>
    <row r="14" spans="1:12" ht="33" customHeight="1">
      <c r="A14" s="18"/>
      <c r="B14" s="13"/>
      <c r="C14" s="38" t="s">
        <v>345</v>
      </c>
      <c r="D14" s="20"/>
      <c r="E14" s="610"/>
      <c r="F14" s="610"/>
      <c r="G14" s="610"/>
      <c r="H14" s="610"/>
      <c r="I14" s="610"/>
      <c r="J14" s="610"/>
      <c r="K14" s="610"/>
      <c r="L14" s="610"/>
    </row>
    <row r="15" spans="1:12" s="575" customFormat="1" ht="33" customHeight="1" thickBot="1">
      <c r="A15" s="595"/>
      <c r="B15" s="571"/>
      <c r="C15" s="596"/>
      <c r="D15" s="570"/>
      <c r="E15" s="597"/>
      <c r="F15" s="597"/>
      <c r="G15" s="597"/>
      <c r="H15" s="597"/>
      <c r="I15" s="597"/>
      <c r="J15" s="597"/>
      <c r="K15" s="597"/>
      <c r="L15" s="597"/>
    </row>
    <row r="16" spans="1:13" s="90" customFormat="1" ht="33" customHeight="1">
      <c r="A16" s="620" t="s">
        <v>346</v>
      </c>
      <c r="B16" s="620"/>
      <c r="C16" s="620"/>
      <c r="D16" s="620"/>
      <c r="E16" s="617"/>
      <c r="F16" s="617"/>
      <c r="G16" s="617"/>
      <c r="H16" s="617"/>
      <c r="I16" s="617"/>
      <c r="J16" s="617"/>
      <c r="K16" s="617"/>
      <c r="L16" s="617"/>
      <c r="M16" s="533"/>
    </row>
    <row r="17" spans="1:13" s="600" customFormat="1" ht="33" customHeight="1">
      <c r="A17" s="598"/>
      <c r="B17" s="575"/>
      <c r="C17" s="575"/>
      <c r="D17" s="570"/>
      <c r="E17" s="597"/>
      <c r="F17" s="597"/>
      <c r="G17" s="597"/>
      <c r="H17" s="597"/>
      <c r="I17" s="597"/>
      <c r="J17" s="597"/>
      <c r="K17" s="597"/>
      <c r="L17" s="597"/>
      <c r="M17" s="599"/>
    </row>
    <row r="18" spans="1:12" ht="70.5" customHeight="1">
      <c r="A18" s="620" t="s">
        <v>336</v>
      </c>
      <c r="B18" s="620"/>
      <c r="C18" s="620"/>
      <c r="D18" s="620"/>
      <c r="E18" s="610"/>
      <c r="F18" s="610"/>
      <c r="G18" s="610"/>
      <c r="H18" s="610"/>
      <c r="I18" s="610"/>
      <c r="J18" s="610"/>
      <c r="K18" s="610"/>
      <c r="L18" s="610"/>
    </row>
    <row r="19" spans="1:12" ht="33.75" customHeight="1">
      <c r="A19" s="13"/>
      <c r="B19" s="13"/>
      <c r="C19" s="38" t="s">
        <v>340</v>
      </c>
      <c r="D19" s="20"/>
      <c r="E19" s="610"/>
      <c r="F19" s="610"/>
      <c r="G19" s="610"/>
      <c r="H19" s="610"/>
      <c r="I19" s="610"/>
      <c r="J19" s="610"/>
      <c r="K19" s="610"/>
      <c r="L19" s="610"/>
    </row>
    <row r="20" spans="1:12" ht="33.75" customHeight="1">
      <c r="A20" s="13"/>
      <c r="B20" s="13"/>
      <c r="C20" s="38" t="s">
        <v>341</v>
      </c>
      <c r="D20" s="20"/>
      <c r="E20" s="610"/>
      <c r="F20" s="610"/>
      <c r="G20" s="610"/>
      <c r="H20" s="610"/>
      <c r="I20" s="610"/>
      <c r="J20" s="610"/>
      <c r="K20" s="610"/>
      <c r="L20" s="610"/>
    </row>
    <row r="21" spans="1:12" ht="33.75" customHeight="1">
      <c r="A21" s="13"/>
      <c r="B21" s="13"/>
      <c r="C21" s="38" t="s">
        <v>343</v>
      </c>
      <c r="D21" s="20"/>
      <c r="E21" s="610"/>
      <c r="F21" s="610"/>
      <c r="G21" s="610"/>
      <c r="H21" s="610"/>
      <c r="I21" s="610"/>
      <c r="J21" s="610"/>
      <c r="K21" s="610"/>
      <c r="L21" s="610"/>
    </row>
    <row r="22" spans="1:12" ht="33.75" customHeight="1">
      <c r="A22" s="13"/>
      <c r="B22" s="13"/>
      <c r="C22" s="38" t="s">
        <v>344</v>
      </c>
      <c r="D22" s="20"/>
      <c r="E22" s="610"/>
      <c r="F22" s="610"/>
      <c r="G22" s="610"/>
      <c r="H22" s="610"/>
      <c r="I22" s="610"/>
      <c r="J22" s="610"/>
      <c r="K22" s="610"/>
      <c r="L22" s="610"/>
    </row>
    <row r="23" spans="1:12" ht="33.75" customHeight="1">
      <c r="A23" s="13"/>
      <c r="B23" s="13"/>
      <c r="C23" s="433" t="s">
        <v>355</v>
      </c>
      <c r="D23" s="20"/>
      <c r="E23" s="610"/>
      <c r="F23" s="610"/>
      <c r="G23" s="610"/>
      <c r="H23" s="610"/>
      <c r="I23" s="610"/>
      <c r="J23" s="610"/>
      <c r="K23" s="610"/>
      <c r="L23" s="610"/>
    </row>
    <row r="24" spans="1:12" ht="32.25" customHeight="1">
      <c r="A24" s="13"/>
      <c r="B24" s="13"/>
      <c r="C24" s="38" t="s">
        <v>279</v>
      </c>
      <c r="D24" s="20"/>
      <c r="E24" s="610"/>
      <c r="F24" s="610"/>
      <c r="G24" s="610"/>
      <c r="H24" s="610"/>
      <c r="I24" s="610"/>
      <c r="J24" s="610"/>
      <c r="K24" s="610"/>
      <c r="L24" s="610"/>
    </row>
    <row r="25" spans="1:12" ht="32.25" customHeight="1">
      <c r="A25" s="13"/>
      <c r="B25" s="13"/>
      <c r="C25" s="38" t="s">
        <v>345</v>
      </c>
      <c r="D25" s="20"/>
      <c r="E25" s="610"/>
      <c r="F25" s="610"/>
      <c r="G25" s="610"/>
      <c r="H25" s="610"/>
      <c r="I25" s="610"/>
      <c r="J25" s="610"/>
      <c r="K25" s="610"/>
      <c r="L25" s="610"/>
    </row>
    <row r="26" spans="1:12" ht="33" customHeight="1">
      <c r="A26" s="19"/>
      <c r="B26" s="13"/>
      <c r="C26" s="91" t="s">
        <v>347</v>
      </c>
      <c r="D26" s="20"/>
      <c r="E26" s="610"/>
      <c r="F26" s="610"/>
      <c r="G26" s="610"/>
      <c r="H26" s="610"/>
      <c r="I26" s="610"/>
      <c r="J26" s="610"/>
      <c r="K26" s="610"/>
      <c r="L26" s="610"/>
    </row>
    <row r="27" spans="1:12" ht="54.75" customHeight="1">
      <c r="A27" s="20"/>
      <c r="B27" s="13"/>
      <c r="C27" s="91" t="s">
        <v>348</v>
      </c>
      <c r="D27" s="20"/>
      <c r="E27" s="610"/>
      <c r="F27" s="610"/>
      <c r="G27" s="610"/>
      <c r="H27" s="610"/>
      <c r="I27" s="610"/>
      <c r="J27" s="610"/>
      <c r="K27" s="610"/>
      <c r="L27" s="610"/>
    </row>
    <row r="28" spans="1:12" ht="33" customHeight="1">
      <c r="A28" s="20"/>
      <c r="B28" s="13"/>
      <c r="C28" s="91"/>
      <c r="D28" s="20"/>
      <c r="E28" s="610"/>
      <c r="F28" s="610"/>
      <c r="G28" s="610"/>
      <c r="H28" s="610"/>
      <c r="I28" s="610"/>
      <c r="J28" s="610"/>
      <c r="K28" s="610"/>
      <c r="L28" s="610"/>
    </row>
    <row r="29" spans="1:12" ht="33" customHeight="1">
      <c r="A29" s="20"/>
      <c r="B29" s="13"/>
      <c r="C29" s="91"/>
      <c r="D29" s="20"/>
      <c r="E29" s="443"/>
      <c r="F29" s="443"/>
      <c r="G29" s="443"/>
      <c r="H29" s="443"/>
      <c r="I29" s="443"/>
      <c r="J29" s="443"/>
      <c r="K29" s="443"/>
      <c r="L29" s="443"/>
    </row>
    <row r="30" spans="1:10" ht="25.5" customHeight="1">
      <c r="A30" s="20"/>
      <c r="B30" s="13"/>
      <c r="C30" s="86" t="s">
        <v>349</v>
      </c>
      <c r="D30" s="20"/>
      <c r="E30" s="285"/>
      <c r="F30" s="510"/>
      <c r="G30" s="20"/>
      <c r="H30" s="20"/>
      <c r="I30" s="20"/>
      <c r="J30" s="20"/>
    </row>
    <row r="31" spans="1:10" ht="25.5" customHeight="1">
      <c r="A31" s="20"/>
      <c r="B31" s="13"/>
      <c r="C31" s="86" t="s">
        <v>350</v>
      </c>
      <c r="D31" s="20"/>
      <c r="E31" s="285"/>
      <c r="F31" s="510"/>
      <c r="G31" s="20"/>
      <c r="H31" s="20"/>
      <c r="I31" s="20"/>
      <c r="J31" s="20"/>
    </row>
    <row r="32" spans="1:11" ht="20.25">
      <c r="A32" s="20"/>
      <c r="B32" s="13"/>
      <c r="C32" s="86" t="s">
        <v>351</v>
      </c>
      <c r="D32" s="20"/>
      <c r="E32" s="618" t="s">
        <v>309</v>
      </c>
      <c r="F32" s="611"/>
      <c r="G32" s="87" t="s">
        <v>2</v>
      </c>
      <c r="H32" s="611" t="s">
        <v>309</v>
      </c>
      <c r="I32" s="611"/>
      <c r="J32" s="611"/>
      <c r="K32" s="611"/>
    </row>
    <row r="33" spans="1:11" s="575" customFormat="1" ht="20.25">
      <c r="A33" s="570"/>
      <c r="B33" s="571"/>
      <c r="C33" s="572"/>
      <c r="D33" s="570"/>
      <c r="E33" s="574"/>
      <c r="F33" s="574"/>
      <c r="G33" s="573"/>
      <c r="H33" s="574"/>
      <c r="I33" s="574"/>
      <c r="J33" s="574"/>
      <c r="K33" s="574"/>
    </row>
    <row r="34" spans="1:11" s="575" customFormat="1" ht="20.25">
      <c r="A34" s="570"/>
      <c r="B34" s="571"/>
      <c r="C34" s="572"/>
      <c r="D34" s="570"/>
      <c r="E34" s="574"/>
      <c r="F34" s="574"/>
      <c r="G34" s="573"/>
      <c r="H34" s="574"/>
      <c r="I34" s="574"/>
      <c r="J34" s="574"/>
      <c r="K34" s="574"/>
    </row>
    <row r="35" spans="1:13" ht="20.25">
      <c r="A35" s="20"/>
      <c r="B35" s="13"/>
      <c r="C35" s="86" t="s">
        <v>352</v>
      </c>
      <c r="D35" s="20"/>
      <c r="E35" s="611"/>
      <c r="F35" s="611"/>
      <c r="G35" s="576" t="s">
        <v>324</v>
      </c>
      <c r="H35" s="21"/>
      <c r="J35" s="578" t="s">
        <v>309</v>
      </c>
      <c r="K35" s="577" t="s">
        <v>309</v>
      </c>
      <c r="L35" s="2" t="s">
        <v>309</v>
      </c>
      <c r="M35" s="2" t="s">
        <v>309</v>
      </c>
    </row>
    <row r="36" spans="1:13" ht="35.25" customHeight="1">
      <c r="A36" s="18"/>
      <c r="B36" s="18"/>
      <c r="C36" s="18"/>
      <c r="D36" s="18"/>
      <c r="E36" s="40"/>
      <c r="F36" s="18"/>
      <c r="G36" s="18"/>
      <c r="H36" s="18"/>
      <c r="I36" s="24"/>
      <c r="J36" s="18"/>
      <c r="K36" s="92" t="s">
        <v>3</v>
      </c>
      <c r="L36" s="101"/>
      <c r="M36" s="3"/>
    </row>
    <row r="37" spans="1:12" ht="33.75" customHeight="1">
      <c r="A37" s="18"/>
      <c r="B37" s="18"/>
      <c r="C37" s="18"/>
      <c r="D37" s="18"/>
      <c r="E37" s="18"/>
      <c r="F37" s="18"/>
      <c r="G37" s="18"/>
      <c r="H37" s="18"/>
      <c r="I37" s="24"/>
      <c r="J37" s="18"/>
      <c r="K37" s="92" t="s">
        <v>4</v>
      </c>
      <c r="L37" s="36"/>
    </row>
    <row r="38" spans="1:10" ht="32.2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</row>
    <row r="39" spans="1:10" ht="32.2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</row>
    <row r="40" spans="1:13" s="3" customFormat="1" ht="18" customHeight="1">
      <c r="A40" s="37" t="s">
        <v>337</v>
      </c>
      <c r="B40" s="84"/>
      <c r="C40" s="84"/>
      <c r="D40" s="84"/>
      <c r="E40" s="23"/>
      <c r="F40" s="37" t="s">
        <v>296</v>
      </c>
      <c r="G40" s="37"/>
      <c r="H40" s="37"/>
      <c r="I40" s="37"/>
      <c r="J40" s="37"/>
      <c r="K40" s="37"/>
      <c r="L40" s="37"/>
      <c r="M40" s="2"/>
    </row>
    <row r="41" spans="1:12" ht="18">
      <c r="A41" s="37"/>
      <c r="B41" s="84"/>
      <c r="C41" s="84"/>
      <c r="D41" s="84"/>
      <c r="E41" s="23"/>
      <c r="F41" s="37" t="s">
        <v>297</v>
      </c>
      <c r="G41" s="619"/>
      <c r="H41" s="619"/>
      <c r="I41" s="43"/>
      <c r="J41" s="43"/>
      <c r="K41" s="43"/>
      <c r="L41" s="43"/>
    </row>
    <row r="42" spans="1:12" ht="7.5" customHeight="1">
      <c r="A42" s="37"/>
      <c r="B42" s="84"/>
      <c r="C42" s="84"/>
      <c r="D42" s="84"/>
      <c r="E42" s="23"/>
      <c r="F42" s="434"/>
      <c r="G42" s="511"/>
      <c r="H42" s="43"/>
      <c r="I42" s="43"/>
      <c r="J42" s="43"/>
      <c r="K42" s="43"/>
      <c r="L42" s="43"/>
    </row>
    <row r="43" spans="1:13" ht="15">
      <c r="A43" s="15"/>
      <c r="B43" s="14" t="s">
        <v>5</v>
      </c>
      <c r="C43" s="15"/>
      <c r="D43" s="15"/>
      <c r="E43" s="15"/>
      <c r="F43" s="608"/>
      <c r="G43" s="608"/>
      <c r="H43" s="608"/>
      <c r="I43" s="608"/>
      <c r="J43" s="609"/>
      <c r="K43" s="609"/>
      <c r="L43" s="609"/>
      <c r="M43" s="609"/>
    </row>
    <row r="44" spans="1:13" ht="15">
      <c r="A44" s="15"/>
      <c r="B44" s="14" t="s">
        <v>6</v>
      </c>
      <c r="C44" s="15"/>
      <c r="D44" s="15"/>
      <c r="E44" s="15"/>
      <c r="F44" s="608"/>
      <c r="G44" s="608"/>
      <c r="H44" s="608"/>
      <c r="I44" s="608"/>
      <c r="J44" s="609"/>
      <c r="K44" s="609"/>
      <c r="L44" s="609"/>
      <c r="M44" s="609"/>
    </row>
    <row r="45" spans="1:13" ht="15">
      <c r="A45" s="15"/>
      <c r="B45" s="15" t="s">
        <v>7</v>
      </c>
      <c r="C45" s="15"/>
      <c r="D45" s="15"/>
      <c r="E45" s="15"/>
      <c r="F45" s="608"/>
      <c r="G45" s="608"/>
      <c r="H45" s="608"/>
      <c r="I45" s="608"/>
      <c r="J45" s="609"/>
      <c r="K45" s="609"/>
      <c r="L45" s="609"/>
      <c r="M45" s="609"/>
    </row>
    <row r="46" spans="1:13" ht="15">
      <c r="A46" s="15"/>
      <c r="B46" s="15" t="s">
        <v>8</v>
      </c>
      <c r="C46" s="15"/>
      <c r="D46" s="15"/>
      <c r="E46" s="15"/>
      <c r="F46" s="608"/>
      <c r="G46" s="608"/>
      <c r="H46" s="608"/>
      <c r="I46" s="608"/>
      <c r="J46" s="609"/>
      <c r="K46" s="609"/>
      <c r="L46" s="609"/>
      <c r="M46" s="609"/>
    </row>
    <row r="47" spans="1:13" ht="15">
      <c r="A47" s="15"/>
      <c r="B47" s="15" t="s">
        <v>9</v>
      </c>
      <c r="C47" s="15"/>
      <c r="D47" s="15"/>
      <c r="E47" s="15"/>
      <c r="F47" s="608"/>
      <c r="G47" s="608"/>
      <c r="H47" s="608"/>
      <c r="I47" s="608"/>
      <c r="J47" s="609"/>
      <c r="K47" s="609"/>
      <c r="L47" s="609"/>
      <c r="M47" s="609"/>
    </row>
    <row r="48" spans="1:13" ht="15">
      <c r="A48" s="15"/>
      <c r="B48" s="15" t="s">
        <v>10</v>
      </c>
      <c r="C48" s="15"/>
      <c r="D48" s="15"/>
      <c r="E48" s="15"/>
      <c r="F48" s="608"/>
      <c r="G48" s="608"/>
      <c r="H48" s="608"/>
      <c r="I48" s="608"/>
      <c r="J48" s="609"/>
      <c r="K48" s="609"/>
      <c r="L48" s="609"/>
      <c r="M48" s="609"/>
    </row>
    <row r="49" spans="1:13" ht="15">
      <c r="A49" s="15"/>
      <c r="B49" s="15" t="s">
        <v>11</v>
      </c>
      <c r="C49" s="15"/>
      <c r="D49" s="15"/>
      <c r="E49" s="15"/>
      <c r="F49" s="608"/>
      <c r="G49" s="608"/>
      <c r="H49" s="608"/>
      <c r="I49" s="608"/>
      <c r="J49" s="609"/>
      <c r="K49" s="609"/>
      <c r="L49" s="609"/>
      <c r="M49" s="609"/>
    </row>
    <row r="50" spans="1:13" ht="15">
      <c r="A50" s="15"/>
      <c r="B50" s="15" t="s">
        <v>12</v>
      </c>
      <c r="C50" s="15"/>
      <c r="D50" s="15"/>
      <c r="E50" s="15"/>
      <c r="F50" s="608"/>
      <c r="G50" s="608"/>
      <c r="H50" s="608"/>
      <c r="I50" s="608"/>
      <c r="J50" s="609"/>
      <c r="K50" s="609"/>
      <c r="L50" s="609"/>
      <c r="M50" s="609"/>
    </row>
    <row r="51" spans="1:13" ht="15">
      <c r="A51" s="15"/>
      <c r="B51" s="15" t="s">
        <v>13</v>
      </c>
      <c r="C51" s="15"/>
      <c r="D51" s="15"/>
      <c r="E51" s="15"/>
      <c r="F51" s="608"/>
      <c r="G51" s="608"/>
      <c r="H51" s="608"/>
      <c r="I51" s="608"/>
      <c r="J51" s="609"/>
      <c r="K51" s="609"/>
      <c r="L51" s="609"/>
      <c r="M51" s="609"/>
    </row>
    <row r="52" spans="1:13" ht="20.25" customHeight="1">
      <c r="A52" s="15"/>
      <c r="B52" s="15" t="s">
        <v>14</v>
      </c>
      <c r="C52" s="15"/>
      <c r="D52" s="15"/>
      <c r="E52" s="15"/>
      <c r="F52" s="608"/>
      <c r="G52" s="608"/>
      <c r="H52" s="608"/>
      <c r="I52" s="608"/>
      <c r="J52" s="609"/>
      <c r="K52" s="609"/>
      <c r="L52" s="609"/>
      <c r="M52" s="609"/>
    </row>
    <row r="53" spans="1:10" ht="20.25" customHeight="1">
      <c r="A53" s="18"/>
      <c r="B53" s="18"/>
      <c r="C53" s="18"/>
      <c r="D53" s="18"/>
      <c r="E53" s="18"/>
      <c r="F53" s="42"/>
      <c r="G53" s="42"/>
      <c r="H53" s="42"/>
      <c r="I53" s="42"/>
      <c r="J53" s="18"/>
    </row>
    <row r="54" spans="1:10" ht="12.75">
      <c r="A54"/>
      <c r="B54"/>
      <c r="C54"/>
      <c r="D54"/>
      <c r="E54"/>
      <c r="F54"/>
      <c r="G54"/>
      <c r="H54"/>
      <c r="I54"/>
      <c r="J54"/>
    </row>
    <row r="55" spans="1:10" ht="19.5">
      <c r="A55" s="85" t="s">
        <v>338</v>
      </c>
      <c r="B55" s="39"/>
      <c r="C55" s="39"/>
      <c r="D55" s="39"/>
      <c r="E55" s="39"/>
      <c r="F55" s="39"/>
      <c r="G55"/>
      <c r="H55"/>
      <c r="I55"/>
      <c r="J55"/>
    </row>
    <row r="56" spans="1:10" ht="15">
      <c r="A56" s="15"/>
      <c r="B56" s="15"/>
      <c r="C56" s="15"/>
      <c r="D56" s="16"/>
      <c r="E56" s="16"/>
      <c r="F56" s="16"/>
      <c r="G56"/>
      <c r="H56"/>
      <c r="I56"/>
      <c r="J56"/>
    </row>
    <row r="57" spans="1:6" ht="15">
      <c r="A57" s="15"/>
      <c r="B57" s="14" t="s">
        <v>15</v>
      </c>
      <c r="C57" s="15"/>
      <c r="D57" s="88"/>
      <c r="E57" s="278"/>
      <c r="F57"/>
    </row>
    <row r="58" spans="1:6" ht="15">
      <c r="A58" s="15"/>
      <c r="B58" s="14" t="s">
        <v>16</v>
      </c>
      <c r="C58" s="15"/>
      <c r="D58" s="88"/>
      <c r="E58" s="278"/>
      <c r="F58"/>
    </row>
    <row r="59" spans="1:6" ht="15">
      <c r="A59" s="15"/>
      <c r="B59" s="14" t="s">
        <v>289</v>
      </c>
      <c r="C59" s="15"/>
      <c r="D59" s="88"/>
      <c r="E59" s="278"/>
      <c r="F59"/>
    </row>
    <row r="60" spans="1:6" ht="15">
      <c r="A60"/>
      <c r="B60" s="608"/>
      <c r="C60" s="608"/>
      <c r="D60" s="608"/>
      <c r="E60" s="608"/>
      <c r="F60" s="608"/>
    </row>
    <row r="61" spans="1:6" ht="15">
      <c r="A61"/>
      <c r="B61" s="614"/>
      <c r="C61" s="614"/>
      <c r="D61" s="614"/>
      <c r="E61" s="614"/>
      <c r="F61" s="614"/>
    </row>
    <row r="62" spans="1:6" ht="15">
      <c r="A62"/>
      <c r="B62" s="614"/>
      <c r="C62" s="614"/>
      <c r="D62" s="614"/>
      <c r="E62" s="614"/>
      <c r="F62" s="614"/>
    </row>
    <row r="63" spans="1:6" ht="15">
      <c r="A63"/>
      <c r="B63" s="614"/>
      <c r="C63" s="614"/>
      <c r="D63" s="614"/>
      <c r="E63" s="614"/>
      <c r="F63" s="614"/>
    </row>
    <row r="64" spans="1:6" ht="12.75">
      <c r="A64"/>
      <c r="B64" s="25"/>
      <c r="C64" s="25"/>
      <c r="D64" s="435"/>
      <c r="E64" s="25"/>
      <c r="F64" s="25"/>
    </row>
    <row r="65" spans="1:6" ht="12.75">
      <c r="A65"/>
      <c r="B65" s="9"/>
      <c r="C65" s="9"/>
      <c r="D65" s="9"/>
      <c r="E65" s="9"/>
      <c r="F65" s="9"/>
    </row>
    <row r="66" spans="1:6" ht="15.75">
      <c r="A66" s="305" t="s">
        <v>339</v>
      </c>
      <c r="B66" s="9"/>
      <c r="C66" s="9"/>
      <c r="D66" s="9"/>
      <c r="E66" s="9"/>
      <c r="F66" s="9"/>
    </row>
    <row r="67" spans="1:7" ht="18">
      <c r="A67" s="37"/>
      <c r="B67" s="33"/>
      <c r="C67" s="33"/>
      <c r="D67" s="436" t="s">
        <v>353</v>
      </c>
      <c r="F67" s="279" t="s">
        <v>354</v>
      </c>
      <c r="G67" s="280"/>
    </row>
    <row r="68" spans="1:7" ht="15.75">
      <c r="A68"/>
      <c r="B68"/>
      <c r="C68"/>
      <c r="D68" s="9"/>
      <c r="E68" s="99"/>
      <c r="F68" s="438" t="s">
        <v>17</v>
      </c>
      <c r="G68" s="439" t="s">
        <v>2</v>
      </c>
    </row>
    <row r="69" spans="1:7" ht="15">
      <c r="A69" s="15"/>
      <c r="B69" s="89" t="s">
        <v>18</v>
      </c>
      <c r="C69" s="15"/>
      <c r="D69" s="612"/>
      <c r="E69" s="613"/>
      <c r="F69" s="437"/>
      <c r="G69" s="437"/>
    </row>
    <row r="70" spans="1:7" ht="15">
      <c r="A70" s="15"/>
      <c r="B70" s="89" t="s">
        <v>19</v>
      </c>
      <c r="C70" s="15"/>
      <c r="D70" s="612"/>
      <c r="E70" s="613"/>
      <c r="F70" s="437"/>
      <c r="G70" s="437"/>
    </row>
    <row r="71" spans="1:7" ht="15">
      <c r="A71" s="15"/>
      <c r="B71" s="89" t="s">
        <v>280</v>
      </c>
      <c r="C71" s="15"/>
      <c r="D71" s="612"/>
      <c r="E71" s="613"/>
      <c r="F71" s="437"/>
      <c r="G71" s="437"/>
    </row>
  </sheetData>
  <mergeCells count="67">
    <mergeCell ref="A16:D16"/>
    <mergeCell ref="A6:D6"/>
    <mergeCell ref="A18:D18"/>
    <mergeCell ref="A2:M2"/>
    <mergeCell ref="A3:M3"/>
    <mergeCell ref="E16:L16"/>
    <mergeCell ref="E11:L11"/>
    <mergeCell ref="E12:L12"/>
    <mergeCell ref="E13:L13"/>
    <mergeCell ref="E14:L14"/>
    <mergeCell ref="L46:M46"/>
    <mergeCell ref="L47:M47"/>
    <mergeCell ref="L48:M48"/>
    <mergeCell ref="J51:K51"/>
    <mergeCell ref="L49:M49"/>
    <mergeCell ref="L50:M50"/>
    <mergeCell ref="L51:M51"/>
    <mergeCell ref="J47:K47"/>
    <mergeCell ref="B61:F61"/>
    <mergeCell ref="J52:K52"/>
    <mergeCell ref="F52:I52"/>
    <mergeCell ref="L52:M52"/>
    <mergeCell ref="B60:F60"/>
    <mergeCell ref="G41:H41"/>
    <mergeCell ref="J43:M43"/>
    <mergeCell ref="F44:I44"/>
    <mergeCell ref="F45:I45"/>
    <mergeCell ref="L44:M44"/>
    <mergeCell ref="L45:M45"/>
    <mergeCell ref="F43:I43"/>
    <mergeCell ref="F51:I51"/>
    <mergeCell ref="A4:L4"/>
    <mergeCell ref="E6:L6"/>
    <mergeCell ref="E7:L7"/>
    <mergeCell ref="E8:L8"/>
    <mergeCell ref="J44:K44"/>
    <mergeCell ref="E25:L25"/>
    <mergeCell ref="E32:F32"/>
    <mergeCell ref="E9:L9"/>
    <mergeCell ref="E10:L10"/>
    <mergeCell ref="D69:E69"/>
    <mergeCell ref="D70:E70"/>
    <mergeCell ref="D71:E71"/>
    <mergeCell ref="B62:F62"/>
    <mergeCell ref="B63:F63"/>
    <mergeCell ref="E20:L20"/>
    <mergeCell ref="E21:L21"/>
    <mergeCell ref="E18:L18"/>
    <mergeCell ref="E19:L19"/>
    <mergeCell ref="H32:K32"/>
    <mergeCell ref="E27:L27"/>
    <mergeCell ref="E28:L28"/>
    <mergeCell ref="E35:F35"/>
    <mergeCell ref="E22:L22"/>
    <mergeCell ref="E23:L23"/>
    <mergeCell ref="E24:L24"/>
    <mergeCell ref="E26:L26"/>
    <mergeCell ref="F48:I48"/>
    <mergeCell ref="F49:I49"/>
    <mergeCell ref="F50:I50"/>
    <mergeCell ref="J45:K45"/>
    <mergeCell ref="J46:K46"/>
    <mergeCell ref="J48:K48"/>
    <mergeCell ref="J49:K49"/>
    <mergeCell ref="J50:K50"/>
    <mergeCell ref="F46:I46"/>
    <mergeCell ref="F47:I47"/>
  </mergeCells>
  <printOptions horizontalCentered="1"/>
  <pageMargins left="0.6692913385826772" right="0.6299212598425197" top="0.31496062992125984" bottom="0.4724409448818898" header="0.35433070866141736" footer="0.31496062992125984"/>
  <pageSetup horizontalDpi="300" verticalDpi="300" orientation="portrait" pageOrder="overThenDown" paperSize="9" scale="75" r:id="rId3"/>
  <headerFooter alignWithMargins="0">
    <oddFooter>&amp;LBeschluss Landesentgeltkommission 15.06.2004,  Anpassung 1.1.2005  laut Beschluss  Landesentgeltkommission  20.12.2004&amp;RSeite 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L57"/>
  <sheetViews>
    <sheetView showGridLines="0" workbookViewId="0" topLeftCell="D1">
      <selection activeCell="L8" sqref="L8"/>
    </sheetView>
  </sheetViews>
  <sheetFormatPr defaultColWidth="11.421875" defaultRowHeight="12.75"/>
  <cols>
    <col min="1" max="1" width="2.8515625" style="0" customWidth="1"/>
    <col min="2" max="2" width="6.00390625" style="0" customWidth="1"/>
    <col min="3" max="3" width="27.7109375" style="0" customWidth="1"/>
    <col min="4" max="4" width="22.28125" style="0" customWidth="1"/>
    <col min="5" max="5" width="16.00390625" style="0" customWidth="1"/>
    <col min="6" max="6" width="10.00390625" style="0" customWidth="1"/>
    <col min="7" max="7" width="13.57421875" style="0" customWidth="1"/>
    <col min="8" max="8" width="12.28125" style="0" customWidth="1"/>
    <col min="9" max="9" width="12.421875" style="0" customWidth="1"/>
    <col min="10" max="10" width="14.7109375" style="0" customWidth="1"/>
    <col min="11" max="11" width="15.00390625" style="0" customWidth="1"/>
  </cols>
  <sheetData>
    <row r="1" spans="1:11" ht="23.25">
      <c r="A1" s="41"/>
      <c r="B1" s="41"/>
      <c r="C1" s="41"/>
      <c r="D1" s="41"/>
      <c r="E1" s="41"/>
      <c r="F1" s="41"/>
      <c r="G1" s="41"/>
      <c r="H1" s="41"/>
      <c r="I1" s="41"/>
      <c r="J1" s="41" t="s">
        <v>332</v>
      </c>
      <c r="K1" s="564"/>
    </row>
    <row r="2" spans="2:11" ht="23.25">
      <c r="B2" s="622" t="s">
        <v>304</v>
      </c>
      <c r="C2" s="622"/>
      <c r="D2" s="622"/>
      <c r="E2" s="622"/>
      <c r="F2" s="622"/>
      <c r="G2" s="622"/>
      <c r="H2" s="622"/>
      <c r="I2" s="622"/>
      <c r="J2" s="622"/>
      <c r="K2" s="622"/>
    </row>
    <row r="4" spans="2:11" ht="15.75">
      <c r="B4" s="29"/>
      <c r="C4" s="94" t="s">
        <v>20</v>
      </c>
      <c r="D4" s="631">
        <f>Antrag!E6</f>
        <v>0</v>
      </c>
      <c r="E4" s="631"/>
      <c r="F4" s="631"/>
      <c r="G4" s="631"/>
      <c r="H4" s="631"/>
      <c r="I4" s="631"/>
      <c r="J4" s="631"/>
      <c r="K4" s="15"/>
    </row>
    <row r="5" spans="2:11" ht="15.75">
      <c r="B5" s="30"/>
      <c r="C5" s="94" t="s">
        <v>1</v>
      </c>
      <c r="D5" s="630">
        <f>Antrag!E16</f>
        <v>0</v>
      </c>
      <c r="E5" s="630"/>
      <c r="F5" s="630"/>
      <c r="G5" s="630"/>
      <c r="H5" s="630"/>
      <c r="I5" s="630"/>
      <c r="J5" s="630"/>
      <c r="K5" s="15"/>
    </row>
    <row r="6" spans="2:11" ht="27.75">
      <c r="B6" s="30"/>
      <c r="C6" s="80"/>
      <c r="D6" s="95"/>
      <c r="E6" s="95"/>
      <c r="F6" s="95"/>
      <c r="G6" s="96"/>
      <c r="H6" s="250"/>
      <c r="I6" s="97"/>
      <c r="J6" s="97"/>
      <c r="K6" s="8"/>
    </row>
    <row r="7" spans="2:11" ht="15.75">
      <c r="B7" s="30"/>
      <c r="C7" s="80"/>
      <c r="D7" s="95" t="s">
        <v>21</v>
      </c>
      <c r="E7" s="95"/>
      <c r="F7" s="95"/>
      <c r="G7" s="580" t="s">
        <v>22</v>
      </c>
      <c r="H7" s="252"/>
      <c r="I7" s="98" t="s">
        <v>2</v>
      </c>
      <c r="J7" s="253"/>
      <c r="K7" s="15"/>
    </row>
    <row r="8" spans="2:12" ht="15.75" thickBot="1">
      <c r="B8" s="30"/>
      <c r="C8" s="15"/>
      <c r="D8" s="31"/>
      <c r="E8" s="31"/>
      <c r="F8" s="31"/>
      <c r="G8" s="27"/>
      <c r="H8" s="27"/>
      <c r="I8" s="27"/>
      <c r="J8" s="27"/>
      <c r="K8" s="8"/>
      <c r="L8" s="15"/>
    </row>
    <row r="9" spans="2:12" ht="15.75">
      <c r="B9" s="104"/>
      <c r="C9" s="59"/>
      <c r="D9" s="185" t="s">
        <v>23</v>
      </c>
      <c r="E9" s="276"/>
      <c r="F9" s="562"/>
      <c r="G9" s="29" t="s">
        <v>24</v>
      </c>
      <c r="H9" s="80"/>
      <c r="I9" s="80"/>
      <c r="J9" s="15"/>
      <c r="K9" s="15"/>
      <c r="L9" s="15"/>
    </row>
    <row r="10" spans="2:12" ht="15.75">
      <c r="B10" s="105"/>
      <c r="C10" s="62"/>
      <c r="D10" s="62" t="s">
        <v>25</v>
      </c>
      <c r="E10" s="275"/>
      <c r="F10" s="562"/>
      <c r="G10" s="30"/>
      <c r="H10" s="15"/>
      <c r="I10" s="15"/>
      <c r="J10" s="15"/>
      <c r="K10" s="15"/>
      <c r="L10" s="15"/>
    </row>
    <row r="11" spans="2:11" ht="16.5" thickBot="1">
      <c r="B11" s="106"/>
      <c r="C11" s="107"/>
      <c r="D11" s="107" t="s">
        <v>26</v>
      </c>
      <c r="E11" s="274">
        <f>E10*E9</f>
        <v>0</v>
      </c>
      <c r="F11" s="563"/>
      <c r="G11" s="102" t="s">
        <v>27</v>
      </c>
      <c r="H11" s="254"/>
      <c r="I11" s="83" t="s">
        <v>2</v>
      </c>
      <c r="J11" s="254"/>
      <c r="K11" s="15"/>
    </row>
    <row r="12" spans="2:11" ht="15">
      <c r="B12" s="16"/>
      <c r="C12" s="103"/>
      <c r="D12" s="103"/>
      <c r="E12" s="31"/>
      <c r="F12" s="30"/>
      <c r="G12" s="15"/>
      <c r="H12" s="100"/>
      <c r="I12" s="15"/>
      <c r="J12" s="15"/>
      <c r="K12" s="16"/>
    </row>
    <row r="13" spans="2:11" ht="15.75">
      <c r="B13" s="45"/>
      <c r="C13" s="46"/>
      <c r="D13" s="44"/>
      <c r="E13" s="44"/>
      <c r="F13" s="44"/>
      <c r="G13" s="44"/>
      <c r="H13" s="44"/>
      <c r="I13" s="44"/>
      <c r="J13" s="44"/>
      <c r="K13" s="22"/>
    </row>
    <row r="14" spans="2:10" ht="15.75">
      <c r="B14" s="624" t="s">
        <v>28</v>
      </c>
      <c r="C14" s="625"/>
      <c r="D14" s="68"/>
      <c r="E14" s="56" t="s">
        <v>29</v>
      </c>
      <c r="F14" s="251" t="s">
        <v>30</v>
      </c>
      <c r="G14" s="248"/>
      <c r="H14" s="248"/>
      <c r="I14" s="248"/>
      <c r="J14" s="249"/>
    </row>
    <row r="15" spans="2:10" ht="33.75" customHeight="1">
      <c r="B15" s="626"/>
      <c r="C15" s="627"/>
      <c r="D15" s="69" t="s">
        <v>31</v>
      </c>
      <c r="E15" s="67" t="s">
        <v>32</v>
      </c>
      <c r="F15" s="247" t="s">
        <v>33</v>
      </c>
      <c r="G15" s="247"/>
      <c r="H15" s="359" t="s">
        <v>34</v>
      </c>
      <c r="I15" s="360"/>
      <c r="J15" s="605" t="s">
        <v>35</v>
      </c>
    </row>
    <row r="16" spans="2:10" ht="15.75">
      <c r="B16" s="626"/>
      <c r="C16" s="627"/>
      <c r="D16" s="69" t="s">
        <v>36</v>
      </c>
      <c r="E16" s="362" t="s">
        <v>37</v>
      </c>
      <c r="F16" s="365"/>
      <c r="G16" s="363"/>
      <c r="H16" s="623" t="s">
        <v>38</v>
      </c>
      <c r="I16" s="607"/>
      <c r="J16" s="606"/>
    </row>
    <row r="17" spans="2:10" ht="15.75">
      <c r="B17" s="628"/>
      <c r="C17" s="629"/>
      <c r="D17" s="70"/>
      <c r="E17" s="72" t="s">
        <v>39</v>
      </c>
      <c r="F17" s="364" t="s">
        <v>40</v>
      </c>
      <c r="G17" s="71" t="s">
        <v>41</v>
      </c>
      <c r="H17" s="57" t="s">
        <v>40</v>
      </c>
      <c r="I17" s="71" t="s">
        <v>41</v>
      </c>
      <c r="J17" s="71" t="s">
        <v>41</v>
      </c>
    </row>
    <row r="18" spans="2:10" ht="15.75">
      <c r="B18" s="54" t="s">
        <v>42</v>
      </c>
      <c r="C18" s="55" t="s">
        <v>43</v>
      </c>
      <c r="D18" s="346"/>
      <c r="E18" s="32"/>
      <c r="F18" s="48"/>
      <c r="G18" s="47"/>
      <c r="H18" s="49"/>
      <c r="I18" s="50"/>
      <c r="J18" s="51"/>
    </row>
    <row r="19" spans="2:10" ht="15">
      <c r="B19" s="186" t="s">
        <v>44</v>
      </c>
      <c r="C19" s="187" t="s">
        <v>45</v>
      </c>
      <c r="D19" s="261">
        <f>'A5a) Pers.Ist'!K28</f>
        <v>0</v>
      </c>
      <c r="E19" s="265">
        <f>IF($E$11&gt;0,D19/$E$11,0)</f>
        <v>0</v>
      </c>
      <c r="F19" s="197">
        <v>0.5</v>
      </c>
      <c r="G19" s="272">
        <f aca="true" t="shared" si="0" ref="G19:G26">E19*F19</f>
        <v>0</v>
      </c>
      <c r="H19" s="197">
        <v>0.5</v>
      </c>
      <c r="I19" s="265">
        <f>E19-G19</f>
        <v>0</v>
      </c>
      <c r="J19" s="198"/>
    </row>
    <row r="20" spans="2:10" ht="30">
      <c r="B20" s="188" t="s">
        <v>46</v>
      </c>
      <c r="C20" s="187" t="s">
        <v>47</v>
      </c>
      <c r="D20" s="509">
        <f>SummeFachdienst</f>
        <v>0</v>
      </c>
      <c r="E20" s="265">
        <f aca="true" t="shared" si="1" ref="E20:E26">IF($E$11&gt;0,D20/$E$11,0)</f>
        <v>0</v>
      </c>
      <c r="F20" s="197">
        <v>1</v>
      </c>
      <c r="G20" s="272">
        <f t="shared" si="0"/>
        <v>0</v>
      </c>
      <c r="H20" s="199"/>
      <c r="I20" s="200"/>
      <c r="J20" s="198"/>
    </row>
    <row r="21" spans="2:10" ht="30">
      <c r="B21" s="188" t="s">
        <v>48</v>
      </c>
      <c r="C21" s="187" t="s">
        <v>49</v>
      </c>
      <c r="D21" s="264">
        <f>summeBetreuungsdienst</f>
        <v>0</v>
      </c>
      <c r="E21" s="265">
        <f t="shared" si="1"/>
        <v>0</v>
      </c>
      <c r="F21" s="197">
        <v>1</v>
      </c>
      <c r="G21" s="272">
        <f t="shared" si="0"/>
        <v>0</v>
      </c>
      <c r="H21" s="199"/>
      <c r="I21" s="200"/>
      <c r="J21" s="198"/>
    </row>
    <row r="22" spans="2:10" ht="15">
      <c r="B22" s="188" t="s">
        <v>50</v>
      </c>
      <c r="C22" s="187" t="s">
        <v>51</v>
      </c>
      <c r="D22" s="264">
        <f>SummeHauswirtschaft</f>
        <v>0</v>
      </c>
      <c r="E22" s="265">
        <f t="shared" si="1"/>
        <v>0</v>
      </c>
      <c r="F22" s="197">
        <v>0.5</v>
      </c>
      <c r="G22" s="272">
        <f t="shared" si="0"/>
        <v>0</v>
      </c>
      <c r="H22" s="197">
        <v>0.5</v>
      </c>
      <c r="I22" s="265">
        <f>E22-G22</f>
        <v>0</v>
      </c>
      <c r="J22" s="198"/>
    </row>
    <row r="23" spans="2:10" ht="15">
      <c r="B23" s="188" t="s">
        <v>52</v>
      </c>
      <c r="C23" s="187" t="s">
        <v>53</v>
      </c>
      <c r="D23" s="272">
        <f>SummeKüche</f>
        <v>0</v>
      </c>
      <c r="E23" s="265">
        <f t="shared" si="1"/>
        <v>0</v>
      </c>
      <c r="F23" s="197">
        <v>0.3</v>
      </c>
      <c r="G23" s="272">
        <f t="shared" si="0"/>
        <v>0</v>
      </c>
      <c r="H23" s="197">
        <v>0.7</v>
      </c>
      <c r="I23" s="265">
        <f>E23-G23</f>
        <v>0</v>
      </c>
      <c r="J23" s="198"/>
    </row>
    <row r="24" spans="2:10" ht="15">
      <c r="B24" s="188" t="s">
        <v>54</v>
      </c>
      <c r="C24" s="187" t="s">
        <v>55</v>
      </c>
      <c r="D24" s="272">
        <f>SummeTechnik</f>
        <v>0</v>
      </c>
      <c r="E24" s="265">
        <f t="shared" si="1"/>
        <v>0</v>
      </c>
      <c r="F24" s="197">
        <v>0.5</v>
      </c>
      <c r="G24" s="272">
        <f t="shared" si="0"/>
        <v>0</v>
      </c>
      <c r="H24" s="197">
        <v>0.5</v>
      </c>
      <c r="I24" s="265">
        <f>E24-G24</f>
        <v>0</v>
      </c>
      <c r="J24" s="198"/>
    </row>
    <row r="25" spans="2:10" ht="15">
      <c r="B25" s="188" t="s">
        <v>56</v>
      </c>
      <c r="C25" s="187" t="s">
        <v>57</v>
      </c>
      <c r="D25" s="255"/>
      <c r="E25" s="265">
        <f t="shared" si="1"/>
        <v>0</v>
      </c>
      <c r="F25" s="197">
        <v>0.7</v>
      </c>
      <c r="G25" s="272">
        <f t="shared" si="0"/>
        <v>0</v>
      </c>
      <c r="H25" s="197">
        <v>0.3</v>
      </c>
      <c r="I25" s="265">
        <f>E25-G25</f>
        <v>0</v>
      </c>
      <c r="J25" s="198"/>
    </row>
    <row r="26" spans="2:10" ht="33.75" customHeight="1" thickBot="1">
      <c r="B26" s="189" t="s">
        <v>58</v>
      </c>
      <c r="C26" s="190" t="s">
        <v>59</v>
      </c>
      <c r="D26" s="255"/>
      <c r="E26" s="265">
        <f t="shared" si="1"/>
        <v>0</v>
      </c>
      <c r="F26" s="201">
        <v>0.7</v>
      </c>
      <c r="G26" s="272">
        <f t="shared" si="0"/>
        <v>0</v>
      </c>
      <c r="H26" s="201">
        <v>0.3</v>
      </c>
      <c r="I26" s="265">
        <f>E26-G26</f>
        <v>0</v>
      </c>
      <c r="J26" s="202"/>
    </row>
    <row r="27" spans="2:10" ht="16.5" thickBot="1">
      <c r="B27" s="632" t="s">
        <v>60</v>
      </c>
      <c r="C27" s="633"/>
      <c r="D27" s="266">
        <f>SUM(D19:D26)</f>
        <v>0</v>
      </c>
      <c r="E27" s="263">
        <f>SUM(E19:E26)</f>
        <v>0</v>
      </c>
      <c r="F27" s="273"/>
      <c r="G27" s="263">
        <f>SUM(G19:G26)</f>
        <v>0</v>
      </c>
      <c r="H27" s="273"/>
      <c r="I27" s="269">
        <f>SUM(I19:I26)</f>
        <v>0</v>
      </c>
      <c r="J27" s="203"/>
    </row>
    <row r="28" spans="2:10" ht="16.5" thickTop="1">
      <c r="B28" s="204" t="s">
        <v>61</v>
      </c>
      <c r="C28" s="206"/>
      <c r="D28" s="207"/>
      <c r="E28" s="207"/>
      <c r="F28" s="208"/>
      <c r="G28" s="209"/>
      <c r="H28" s="210"/>
      <c r="I28" s="209"/>
      <c r="J28" s="211"/>
    </row>
    <row r="29" spans="2:10" ht="15">
      <c r="B29" s="191" t="s">
        <v>62</v>
      </c>
      <c r="C29" s="192" t="s">
        <v>63</v>
      </c>
      <c r="D29" s="256"/>
      <c r="E29" s="272">
        <f>IF($E$11&gt;0,D29/$E$11,0)</f>
        <v>0</v>
      </c>
      <c r="F29" s="212"/>
      <c r="G29" s="213"/>
      <c r="H29" s="214">
        <v>1</v>
      </c>
      <c r="I29" s="265">
        <f aca="true" t="shared" si="2" ref="I29:I35">E29-G29</f>
        <v>0</v>
      </c>
      <c r="J29" s="213"/>
    </row>
    <row r="30" spans="2:10" ht="15">
      <c r="B30" s="193" t="s">
        <v>64</v>
      </c>
      <c r="C30" s="194" t="s">
        <v>65</v>
      </c>
      <c r="D30" s="257"/>
      <c r="E30" s="272">
        <f aca="true" t="shared" si="3" ref="E30:E38">IF($E$11&gt;0,D30/$E$11,0)</f>
        <v>0</v>
      </c>
      <c r="F30" s="215">
        <v>0.5</v>
      </c>
      <c r="G30" s="264">
        <f aca="true" t="shared" si="4" ref="G30:G38">E30*F30</f>
        <v>0</v>
      </c>
      <c r="H30" s="215">
        <v>0.5</v>
      </c>
      <c r="I30" s="265">
        <f t="shared" si="2"/>
        <v>0</v>
      </c>
      <c r="J30" s="216"/>
    </row>
    <row r="31" spans="2:10" ht="30">
      <c r="B31" s="188" t="s">
        <v>66</v>
      </c>
      <c r="C31" s="194" t="s">
        <v>67</v>
      </c>
      <c r="D31" s="257"/>
      <c r="E31" s="272">
        <f t="shared" si="3"/>
        <v>0</v>
      </c>
      <c r="F31" s="215">
        <v>0.5</v>
      </c>
      <c r="G31" s="264">
        <f t="shared" si="4"/>
        <v>0</v>
      </c>
      <c r="H31" s="215">
        <v>0.5</v>
      </c>
      <c r="I31" s="265">
        <f t="shared" si="2"/>
        <v>0</v>
      </c>
      <c r="J31" s="216"/>
    </row>
    <row r="32" spans="2:10" ht="30">
      <c r="B32" s="188" t="s">
        <v>68</v>
      </c>
      <c r="C32" s="194" t="s">
        <v>69</v>
      </c>
      <c r="D32" s="257"/>
      <c r="E32" s="272">
        <f t="shared" si="3"/>
        <v>0</v>
      </c>
      <c r="F32" s="215">
        <v>0.5</v>
      </c>
      <c r="G32" s="264">
        <f t="shared" si="4"/>
        <v>0</v>
      </c>
      <c r="H32" s="215">
        <v>0.5</v>
      </c>
      <c r="I32" s="265">
        <f t="shared" si="2"/>
        <v>0</v>
      </c>
      <c r="J32" s="216"/>
    </row>
    <row r="33" spans="2:10" ht="15">
      <c r="B33" s="188" t="s">
        <v>70</v>
      </c>
      <c r="C33" s="194" t="s">
        <v>71</v>
      </c>
      <c r="D33" s="257"/>
      <c r="E33" s="272">
        <f t="shared" si="3"/>
        <v>0</v>
      </c>
      <c r="F33" s="215">
        <v>0.5</v>
      </c>
      <c r="G33" s="264">
        <f t="shared" si="4"/>
        <v>0</v>
      </c>
      <c r="H33" s="215">
        <v>0.5</v>
      </c>
      <c r="I33" s="265">
        <f t="shared" si="2"/>
        <v>0</v>
      </c>
      <c r="J33" s="216"/>
    </row>
    <row r="34" spans="2:10" ht="15">
      <c r="B34" s="188" t="s">
        <v>72</v>
      </c>
      <c r="C34" s="194" t="s">
        <v>73</v>
      </c>
      <c r="D34" s="257"/>
      <c r="E34" s="272">
        <f t="shared" si="3"/>
        <v>0</v>
      </c>
      <c r="F34" s="215">
        <v>0.5</v>
      </c>
      <c r="G34" s="264">
        <f t="shared" si="4"/>
        <v>0</v>
      </c>
      <c r="H34" s="215">
        <v>0.5</v>
      </c>
      <c r="I34" s="265">
        <f t="shared" si="2"/>
        <v>0</v>
      </c>
      <c r="J34" s="216"/>
    </row>
    <row r="35" spans="2:10" ht="15">
      <c r="B35" s="188" t="s">
        <v>74</v>
      </c>
      <c r="C35" s="194" t="s">
        <v>75</v>
      </c>
      <c r="D35" s="257"/>
      <c r="E35" s="272">
        <f t="shared" si="3"/>
        <v>0</v>
      </c>
      <c r="F35" s="215">
        <v>0.5</v>
      </c>
      <c r="G35" s="264">
        <f t="shared" si="4"/>
        <v>0</v>
      </c>
      <c r="H35" s="215">
        <v>0.5</v>
      </c>
      <c r="I35" s="265">
        <f t="shared" si="2"/>
        <v>0</v>
      </c>
      <c r="J35" s="216"/>
    </row>
    <row r="36" spans="2:10" ht="15">
      <c r="B36" s="188" t="s">
        <v>76</v>
      </c>
      <c r="C36" s="195" t="s">
        <v>77</v>
      </c>
      <c r="D36" s="257"/>
      <c r="E36" s="272">
        <f t="shared" si="3"/>
        <v>0</v>
      </c>
      <c r="F36" s="215">
        <v>1</v>
      </c>
      <c r="G36" s="264">
        <f t="shared" si="4"/>
        <v>0</v>
      </c>
      <c r="H36" s="217"/>
      <c r="I36" s="216"/>
      <c r="J36" s="216"/>
    </row>
    <row r="37" spans="2:10" ht="15">
      <c r="B37" s="188" t="s">
        <v>78</v>
      </c>
      <c r="C37" s="195" t="s">
        <v>79</v>
      </c>
      <c r="D37" s="257"/>
      <c r="E37" s="272">
        <f t="shared" si="3"/>
        <v>0</v>
      </c>
      <c r="F37" s="215">
        <v>1</v>
      </c>
      <c r="G37" s="264">
        <f t="shared" si="4"/>
        <v>0</v>
      </c>
      <c r="H37" s="217"/>
      <c r="I37" s="216"/>
      <c r="J37" s="216"/>
    </row>
    <row r="38" spans="2:10" ht="28.5" customHeight="1" thickBot="1">
      <c r="B38" s="189" t="s">
        <v>80</v>
      </c>
      <c r="C38" s="196" t="s">
        <v>81</v>
      </c>
      <c r="D38" s="258"/>
      <c r="E38" s="272">
        <f t="shared" si="3"/>
        <v>0</v>
      </c>
      <c r="F38" s="218">
        <v>0.5</v>
      </c>
      <c r="G38" s="264">
        <f t="shared" si="4"/>
        <v>0</v>
      </c>
      <c r="H38" s="218">
        <v>0.5</v>
      </c>
      <c r="I38" s="265">
        <f>E38-G38</f>
        <v>0</v>
      </c>
      <c r="J38" s="202"/>
    </row>
    <row r="39" spans="2:10" ht="36.75" customHeight="1" thickBot="1">
      <c r="B39" s="632" t="s">
        <v>82</v>
      </c>
      <c r="C39" s="633"/>
      <c r="D39" s="266">
        <f>SUM(D29:D38)</f>
        <v>0</v>
      </c>
      <c r="E39" s="263">
        <f>SUM(E29:E38)</f>
        <v>0</v>
      </c>
      <c r="F39" s="583"/>
      <c r="G39" s="263">
        <f>SUM(G30:G38)</f>
        <v>0</v>
      </c>
      <c r="H39" s="584"/>
      <c r="I39" s="263">
        <f>SUM(I29:I38)</f>
        <v>0</v>
      </c>
      <c r="J39" s="203"/>
    </row>
    <row r="40" spans="2:10" ht="30.75" customHeight="1" hidden="1" thickBot="1">
      <c r="B40" s="231" t="s">
        <v>83</v>
      </c>
      <c r="C40" s="206" t="s">
        <v>84</v>
      </c>
      <c r="D40" s="255"/>
      <c r="E40" s="591">
        <f>IF($E$11&gt;0,D40/$E$11,0)</f>
        <v>0</v>
      </c>
      <c r="F40" s="210"/>
      <c r="G40" s="585"/>
      <c r="H40" s="210"/>
      <c r="I40" s="585"/>
      <c r="J40" s="271">
        <f>E40</f>
        <v>0</v>
      </c>
    </row>
    <row r="41" spans="2:10" ht="33.75" customHeight="1" hidden="1" thickBot="1">
      <c r="B41" s="188"/>
      <c r="C41" s="220"/>
      <c r="D41" s="224"/>
      <c r="E41" s="340"/>
      <c r="F41" s="225"/>
      <c r="G41" s="222"/>
      <c r="H41" s="223"/>
      <c r="I41" s="222"/>
      <c r="J41" s="226"/>
    </row>
    <row r="42" spans="2:10" ht="27" customHeight="1" hidden="1" thickBot="1">
      <c r="B42" s="188"/>
      <c r="C42" s="220"/>
      <c r="D42" s="224"/>
      <c r="E42" s="227"/>
      <c r="F42" s="228"/>
      <c r="G42" s="229"/>
      <c r="H42" s="223"/>
      <c r="I42" s="222"/>
      <c r="J42" s="226"/>
    </row>
    <row r="43" spans="2:10" ht="27" customHeight="1" thickTop="1">
      <c r="B43" s="231" t="s">
        <v>85</v>
      </c>
      <c r="C43" s="206" t="s">
        <v>86</v>
      </c>
      <c r="D43" s="232"/>
      <c r="E43" s="232"/>
      <c r="F43" s="233"/>
      <c r="G43" s="232"/>
      <c r="H43" s="233"/>
      <c r="I43" s="232"/>
      <c r="J43" s="234"/>
    </row>
    <row r="44" spans="2:10" ht="15">
      <c r="B44" s="186" t="s">
        <v>87</v>
      </c>
      <c r="C44" s="219" t="s">
        <v>53</v>
      </c>
      <c r="D44" s="256"/>
      <c r="E44" s="270">
        <f>IF(D44&gt;0,D44/$E$11,0)</f>
        <v>0</v>
      </c>
      <c r="F44" s="235">
        <v>0.3</v>
      </c>
      <c r="G44" s="264">
        <f>E44*F44</f>
        <v>0</v>
      </c>
      <c r="H44" s="236">
        <v>0.7</v>
      </c>
      <c r="I44" s="265">
        <f>E44-G44</f>
        <v>0</v>
      </c>
      <c r="J44" s="213"/>
    </row>
    <row r="45" spans="2:10" ht="15">
      <c r="B45" s="188" t="s">
        <v>88</v>
      </c>
      <c r="C45" s="220" t="s">
        <v>89</v>
      </c>
      <c r="D45" s="257"/>
      <c r="E45" s="270">
        <f>IF(D45&gt;0,D45/$E$11,0)</f>
        <v>0</v>
      </c>
      <c r="F45" s="237">
        <v>0.5</v>
      </c>
      <c r="G45" s="264">
        <f>E45*F45</f>
        <v>0</v>
      </c>
      <c r="H45" s="215">
        <v>0.5</v>
      </c>
      <c r="I45" s="265">
        <f>E45-G45</f>
        <v>0</v>
      </c>
      <c r="J45" s="238"/>
    </row>
    <row r="46" spans="2:10" ht="15">
      <c r="B46" s="188" t="s">
        <v>90</v>
      </c>
      <c r="C46" s="220" t="s">
        <v>91</v>
      </c>
      <c r="D46" s="257"/>
      <c r="E46" s="270">
        <f>IF(D46&gt;0,D46/$E$11,0)</f>
        <v>0</v>
      </c>
      <c r="F46" s="237">
        <v>0.5</v>
      </c>
      <c r="G46" s="264">
        <f>E46*F46</f>
        <v>0</v>
      </c>
      <c r="H46" s="215">
        <v>0.5</v>
      </c>
      <c r="I46" s="265">
        <f>E46-G46</f>
        <v>0</v>
      </c>
      <c r="J46" s="238"/>
    </row>
    <row r="47" spans="2:10" ht="24.75" customHeight="1">
      <c r="B47" s="188" t="s">
        <v>92</v>
      </c>
      <c r="C47" s="220" t="s">
        <v>236</v>
      </c>
      <c r="D47" s="257"/>
      <c r="E47" s="270">
        <f>IF(D47&gt;0,D47/$E$11,0)</f>
        <v>0</v>
      </c>
      <c r="F47" s="237">
        <v>0.5</v>
      </c>
      <c r="G47" s="264">
        <f>E47*F47</f>
        <v>0</v>
      </c>
      <c r="H47" s="215">
        <v>0.5</v>
      </c>
      <c r="I47" s="265">
        <f>E47-G47</f>
        <v>0</v>
      </c>
      <c r="J47" s="238"/>
    </row>
    <row r="48" spans="2:10" ht="34.5" customHeight="1" thickBot="1">
      <c r="B48" s="189" t="s">
        <v>93</v>
      </c>
      <c r="C48" s="230" t="s">
        <v>94</v>
      </c>
      <c r="D48" s="258"/>
      <c r="E48" s="270">
        <f>IF(D48&gt;0,D48/$E$11,0)</f>
        <v>0</v>
      </c>
      <c r="F48" s="239">
        <v>0.5</v>
      </c>
      <c r="G48" s="264">
        <f>E48*F48</f>
        <v>0</v>
      </c>
      <c r="H48" s="218">
        <v>0.5</v>
      </c>
      <c r="I48" s="265">
        <f>E48-G48</f>
        <v>0</v>
      </c>
      <c r="J48" s="240"/>
    </row>
    <row r="49" spans="2:10" ht="28.5" customHeight="1" thickBot="1">
      <c r="B49" s="632" t="s">
        <v>95</v>
      </c>
      <c r="C49" s="633"/>
      <c r="D49" s="266">
        <f>SUM(D44:D48)</f>
        <v>0</v>
      </c>
      <c r="E49" s="267">
        <f>SUM(E44:E48)</f>
        <v>0</v>
      </c>
      <c r="F49" s="241"/>
      <c r="G49" s="268">
        <f>SUM(G44:G48)</f>
        <v>0</v>
      </c>
      <c r="H49" s="581"/>
      <c r="I49" s="269">
        <f>SUM(I44:I48)</f>
        <v>0</v>
      </c>
      <c r="J49" s="203"/>
    </row>
    <row r="50" spans="2:10" ht="16.5" thickTop="1">
      <c r="B50" s="231" t="s">
        <v>96</v>
      </c>
      <c r="C50" s="206" t="s">
        <v>97</v>
      </c>
      <c r="D50" s="232"/>
      <c r="E50" s="232"/>
      <c r="F50" s="233"/>
      <c r="G50" s="232"/>
      <c r="H50" s="233"/>
      <c r="I50" s="232"/>
      <c r="J50" s="234"/>
    </row>
    <row r="51" spans="2:10" ht="24" customHeight="1">
      <c r="B51" s="186" t="s">
        <v>98</v>
      </c>
      <c r="C51" s="219" t="s">
        <v>99</v>
      </c>
      <c r="D51" s="256"/>
      <c r="E51" s="261">
        <f>IF($E$11&gt;0,D51/$E$11,0)</f>
        <v>0</v>
      </c>
      <c r="F51" s="242"/>
      <c r="G51" s="213"/>
      <c r="H51" s="235">
        <v>1</v>
      </c>
      <c r="I51" s="265">
        <f>E51-G51</f>
        <v>0</v>
      </c>
      <c r="J51" s="213"/>
    </row>
    <row r="52" spans="2:10" ht="15" hidden="1">
      <c r="B52" s="188"/>
      <c r="C52" s="243" t="s">
        <v>186</v>
      </c>
      <c r="D52" s="256"/>
      <c r="E52" s="261">
        <f>IF($E$11&gt;0,D52/$E$11,0)</f>
        <v>0</v>
      </c>
      <c r="F52" s="244"/>
      <c r="G52" s="216"/>
      <c r="H52" s="244"/>
      <c r="I52" s="216"/>
      <c r="J52" s="261">
        <f>E52</f>
        <v>0</v>
      </c>
    </row>
    <row r="53" spans="2:10" ht="33" customHeight="1">
      <c r="B53" s="188" t="s">
        <v>100</v>
      </c>
      <c r="C53" s="220" t="s">
        <v>101</v>
      </c>
      <c r="D53" s="257"/>
      <c r="E53" s="261">
        <f>IF($E$11&gt;0,D53/$E$11,0)</f>
        <v>0</v>
      </c>
      <c r="F53" s="237">
        <v>0.5</v>
      </c>
      <c r="G53" s="264">
        <f>E53*F53</f>
        <v>0</v>
      </c>
      <c r="H53" s="237">
        <v>0.5</v>
      </c>
      <c r="I53" s="265">
        <f>E53-G53</f>
        <v>0</v>
      </c>
      <c r="J53" s="238"/>
    </row>
    <row r="54" spans="2:10" ht="34.5" customHeight="1">
      <c r="B54" s="188" t="s">
        <v>102</v>
      </c>
      <c r="C54" s="220" t="s">
        <v>237</v>
      </c>
      <c r="D54" s="257"/>
      <c r="E54" s="261">
        <f>IF($E$11&gt;0,D54/$E$11,0)</f>
        <v>0</v>
      </c>
      <c r="F54" s="237">
        <v>0.5</v>
      </c>
      <c r="G54" s="264">
        <f>E54*F54</f>
        <v>0</v>
      </c>
      <c r="H54" s="237">
        <v>0.5</v>
      </c>
      <c r="I54" s="265">
        <f>E54-G54</f>
        <v>0</v>
      </c>
      <c r="J54" s="238"/>
    </row>
    <row r="55" spans="2:10" ht="31.5" customHeight="1" thickBot="1">
      <c r="B55" s="189" t="s">
        <v>104</v>
      </c>
      <c r="C55" s="230" t="s">
        <v>223</v>
      </c>
      <c r="D55" s="258"/>
      <c r="E55" s="261">
        <f>IF($E$11&gt;0,D55/$E$11,0)</f>
        <v>0</v>
      </c>
      <c r="F55" s="239">
        <v>0.5</v>
      </c>
      <c r="G55" s="264">
        <f>E55*F55</f>
        <v>0</v>
      </c>
      <c r="H55" s="239">
        <v>0.5</v>
      </c>
      <c r="I55" s="265">
        <f>E55-G55</f>
        <v>0</v>
      </c>
      <c r="J55" s="240"/>
    </row>
    <row r="56" spans="2:10" ht="24.75" customHeight="1" thickBot="1">
      <c r="B56" s="632" t="s">
        <v>105</v>
      </c>
      <c r="C56" s="633"/>
      <c r="D56" s="259">
        <f>SUM(D51:D55)</f>
        <v>0</v>
      </c>
      <c r="E56" s="260">
        <f>SUM(E51:E55)</f>
        <v>0</v>
      </c>
      <c r="F56" s="241"/>
      <c r="G56" s="263">
        <f>SUM(G53:G55)</f>
        <v>0</v>
      </c>
      <c r="H56" s="241"/>
      <c r="I56" s="263">
        <f>SUM(I51:I55)</f>
        <v>0</v>
      </c>
      <c r="J56" s="263">
        <f>SUM(J52:J55)</f>
        <v>0</v>
      </c>
    </row>
    <row r="57" spans="2:10" ht="32.25" customHeight="1" thickTop="1">
      <c r="B57" s="205" t="s">
        <v>106</v>
      </c>
      <c r="C57" s="281"/>
      <c r="D57" s="361">
        <f>SUM(D49+D40+D39+D27-D56)</f>
        <v>0</v>
      </c>
      <c r="E57" s="361">
        <f>SUM(E49+E40+E39+E27-E56)</f>
        <v>0</v>
      </c>
      <c r="F57" s="245"/>
      <c r="G57" s="361">
        <f>SUM(G49+G39+G27-G56)</f>
        <v>0</v>
      </c>
      <c r="H57" s="246"/>
      <c r="I57" s="361">
        <f>SUM(I49+I39+I27-I56)</f>
        <v>0</v>
      </c>
      <c r="J57" s="262">
        <f>J40-J56</f>
        <v>0</v>
      </c>
    </row>
  </sheetData>
  <mergeCells count="10">
    <mergeCell ref="B56:C56"/>
    <mergeCell ref="B27:C27"/>
    <mergeCell ref="B39:C39"/>
    <mergeCell ref="B49:C49"/>
    <mergeCell ref="B2:K2"/>
    <mergeCell ref="H16:I16"/>
    <mergeCell ref="J15:J16"/>
    <mergeCell ref="B14:C17"/>
    <mergeCell ref="D5:J5"/>
    <mergeCell ref="D4:J4"/>
  </mergeCells>
  <printOptions horizontalCentered="1"/>
  <pageMargins left="0.5905511811023623" right="0" top="0.5905511811023623" bottom="0.5905511811023623" header="0.31496062992125984" footer="0.31496062992125984"/>
  <pageSetup fitToHeight="1" fitToWidth="1" horizontalDpi="300" verticalDpi="300" orientation="portrait" paperSize="9" scale="63" r:id="rId3"/>
  <headerFooter alignWithMargins="0">
    <oddFooter>&amp;LBeschluss Landesentgeltkommission 15.06.2004,  Anpassung 1.1.2005  laut Beschluss  Landesentgeltkommission  20.12.2004&amp;RSeite 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O77"/>
  <sheetViews>
    <sheetView showGridLines="0" workbookViewId="0" topLeftCell="A1">
      <selection activeCell="D17" sqref="D17"/>
    </sheetView>
  </sheetViews>
  <sheetFormatPr defaultColWidth="11.421875" defaultRowHeight="12.75"/>
  <cols>
    <col min="1" max="1" width="1.7109375" style="4" customWidth="1"/>
    <col min="2" max="2" width="4.8515625" style="7" customWidth="1"/>
    <col min="3" max="3" width="29.140625" style="5" customWidth="1"/>
    <col min="4" max="4" width="23.7109375" style="6" customWidth="1"/>
    <col min="5" max="5" width="18.8515625" style="6" customWidth="1"/>
    <col min="6" max="6" width="10.140625" style="6" customWidth="1"/>
    <col min="7" max="7" width="17.57421875" style="6" customWidth="1"/>
    <col min="8" max="8" width="10.00390625" style="6" customWidth="1"/>
    <col min="9" max="9" width="13.7109375" style="6" customWidth="1"/>
    <col min="10" max="10" width="15.140625" style="6" customWidth="1"/>
    <col min="11" max="11" width="14.7109375" style="6" customWidth="1"/>
    <col min="12" max="12" width="24.140625" style="6" customWidth="1"/>
    <col min="13" max="16384" width="11.57421875" style="4" customWidth="1"/>
  </cols>
  <sheetData>
    <row r="1" spans="1:11" s="41" customFormat="1" ht="34.5" customHeight="1">
      <c r="A1" s="565"/>
      <c r="B1" s="566"/>
      <c r="C1" s="567"/>
      <c r="D1" s="568"/>
      <c r="E1" s="568"/>
      <c r="F1" s="568"/>
      <c r="G1" s="568"/>
      <c r="H1" s="568"/>
      <c r="I1" s="568"/>
      <c r="J1" s="569" t="s">
        <v>323</v>
      </c>
      <c r="K1" s="66"/>
    </row>
    <row r="2" spans="1:10" ht="23.25">
      <c r="A2" s="41"/>
      <c r="B2" s="66" t="s">
        <v>107</v>
      </c>
      <c r="C2" s="66"/>
      <c r="D2" s="66"/>
      <c r="E2" s="66"/>
      <c r="F2" s="66"/>
      <c r="G2" s="66"/>
      <c r="H2" s="66"/>
      <c r="I2" s="66"/>
      <c r="J2" s="66"/>
    </row>
    <row r="3" spans="1:15" s="30" customFormat="1" ht="29.25" customHeight="1">
      <c r="A3"/>
      <c r="B3"/>
      <c r="C3"/>
      <c r="D3"/>
      <c r="E3"/>
      <c r="F3"/>
      <c r="G3"/>
      <c r="H3"/>
      <c r="I3"/>
      <c r="J3"/>
      <c r="K3" s="15"/>
      <c r="L3" s="15"/>
      <c r="M3" s="15"/>
      <c r="N3" s="15"/>
      <c r="O3" s="15"/>
    </row>
    <row r="4" spans="2:15" s="30" customFormat="1" ht="26.25" customHeight="1">
      <c r="B4" s="29"/>
      <c r="C4" s="94" t="s">
        <v>20</v>
      </c>
      <c r="D4" s="640">
        <f>Antrag!E6</f>
        <v>0</v>
      </c>
      <c r="E4" s="640"/>
      <c r="F4" s="640"/>
      <c r="G4" s="640"/>
      <c r="H4" s="640"/>
      <c r="I4" s="640"/>
      <c r="J4" s="640"/>
      <c r="K4" s="15"/>
      <c r="L4" s="15"/>
      <c r="M4" s="15"/>
      <c r="N4" s="15"/>
      <c r="O4" s="15"/>
    </row>
    <row r="5" spans="1:15" ht="18.75" customHeight="1">
      <c r="A5" s="30"/>
      <c r="B5" s="30"/>
      <c r="C5" s="94" t="s">
        <v>1</v>
      </c>
      <c r="D5" s="641">
        <f>Antrag!E16</f>
        <v>0</v>
      </c>
      <c r="E5" s="641"/>
      <c r="F5" s="641"/>
      <c r="G5" s="641"/>
      <c r="H5" s="641"/>
      <c r="I5" s="641"/>
      <c r="J5" s="641"/>
      <c r="K5" s="8"/>
      <c r="L5" s="8"/>
      <c r="M5" s="8"/>
      <c r="N5" s="8"/>
      <c r="O5" s="8"/>
    </row>
    <row r="6" spans="1:15" s="30" customFormat="1" ht="18" customHeight="1">
      <c r="A6" s="4"/>
      <c r="C6" s="80"/>
      <c r="D6" s="95"/>
      <c r="E6" s="95"/>
      <c r="F6" s="95"/>
      <c r="G6" s="96"/>
      <c r="H6" s="250"/>
      <c r="I6" s="97"/>
      <c r="J6" s="97"/>
      <c r="K6" s="15"/>
      <c r="L6" s="15"/>
      <c r="M6" s="15"/>
      <c r="N6" s="15"/>
      <c r="O6" s="15"/>
    </row>
    <row r="7" spans="1:15" ht="14.25" customHeight="1">
      <c r="A7" s="30"/>
      <c r="B7" s="30"/>
      <c r="C7" s="80"/>
      <c r="D7" s="95" t="s">
        <v>108</v>
      </c>
      <c r="E7" s="95"/>
      <c r="F7" s="95"/>
      <c r="G7" s="94" t="s">
        <v>22</v>
      </c>
      <c r="H7" s="252" t="str">
        <f>Antrag!E32</f>
        <v> </v>
      </c>
      <c r="I7" s="98" t="s">
        <v>2</v>
      </c>
      <c r="J7" s="561" t="str">
        <f>Antrag!H32</f>
        <v> </v>
      </c>
      <c r="K7" s="8"/>
      <c r="L7" s="8"/>
      <c r="M7" s="8"/>
      <c r="N7" s="8"/>
      <c r="O7" s="8"/>
    </row>
    <row r="8" spans="1:15" s="30" customFormat="1" ht="24" customHeight="1" thickBot="1">
      <c r="A8" s="4"/>
      <c r="C8" s="15"/>
      <c r="D8" s="31"/>
      <c r="E8" s="31"/>
      <c r="F8" s="31"/>
      <c r="G8"/>
      <c r="H8"/>
      <c r="I8"/>
      <c r="J8"/>
      <c r="K8" s="15"/>
      <c r="L8" s="60"/>
      <c r="M8" s="15"/>
      <c r="N8" s="15"/>
      <c r="O8" s="15"/>
    </row>
    <row r="9" spans="2:12" s="30" customFormat="1" ht="24" customHeight="1">
      <c r="B9" s="16"/>
      <c r="C9" s="58"/>
      <c r="D9" s="59" t="s">
        <v>109</v>
      </c>
      <c r="E9" s="276">
        <v>0</v>
      </c>
      <c r="G9"/>
      <c r="H9"/>
      <c r="I9"/>
      <c r="J9"/>
      <c r="K9" s="15"/>
      <c r="L9" s="15"/>
    </row>
    <row r="10" spans="2:12" s="30" customFormat="1" ht="24" customHeight="1">
      <c r="B10" s="16"/>
      <c r="C10" s="61"/>
      <c r="D10" s="62" t="s">
        <v>25</v>
      </c>
      <c r="E10" s="275">
        <v>0</v>
      </c>
      <c r="G10"/>
      <c r="H10"/>
      <c r="I10"/>
      <c r="J10"/>
      <c r="K10" s="15"/>
      <c r="L10" s="15"/>
    </row>
    <row r="11" spans="2:12" s="30" customFormat="1" ht="24" customHeight="1" thickBot="1">
      <c r="B11" s="16"/>
      <c r="C11" s="61"/>
      <c r="D11" s="62" t="s">
        <v>26</v>
      </c>
      <c r="E11" s="274">
        <f>E10*E9</f>
        <v>0</v>
      </c>
      <c r="G11"/>
      <c r="H11"/>
      <c r="I11"/>
      <c r="J11"/>
      <c r="K11" s="16"/>
      <c r="L11" s="16"/>
    </row>
    <row r="12" spans="1:12" ht="15.75" customHeight="1" thickBot="1">
      <c r="A12" s="30"/>
      <c r="B12" s="16"/>
      <c r="C12" s="63"/>
      <c r="D12" s="64"/>
      <c r="E12" s="65"/>
      <c r="F12" s="30"/>
      <c r="G12"/>
      <c r="H12"/>
      <c r="I12"/>
      <c r="J12"/>
      <c r="K12" s="22"/>
      <c r="L12" s="22"/>
    </row>
    <row r="13" spans="1:11" s="30" customFormat="1" ht="21" customHeight="1">
      <c r="A13" s="4"/>
      <c r="B13" s="45"/>
      <c r="C13" s="46"/>
      <c r="D13" s="44"/>
      <c r="E13" s="44"/>
      <c r="F13" s="44"/>
      <c r="G13" s="44"/>
      <c r="H13" s="44"/>
      <c r="I13" s="44"/>
      <c r="J13" s="44"/>
      <c r="K13"/>
    </row>
    <row r="14" spans="1:11" s="29" customFormat="1" ht="17.25" customHeight="1">
      <c r="A14" s="30"/>
      <c r="B14" s="624" t="s">
        <v>28</v>
      </c>
      <c r="C14" s="625"/>
      <c r="D14" s="369"/>
      <c r="E14" s="56" t="s">
        <v>29</v>
      </c>
      <c r="F14" s="642" t="s">
        <v>30</v>
      </c>
      <c r="G14" s="643"/>
      <c r="H14" s="643"/>
      <c r="I14" s="643"/>
      <c r="J14" s="644"/>
      <c r="K14"/>
    </row>
    <row r="15" spans="2:11" s="29" customFormat="1" ht="35.25" customHeight="1">
      <c r="B15" s="368"/>
      <c r="C15" s="370"/>
      <c r="D15" s="367" t="s">
        <v>31</v>
      </c>
      <c r="E15" s="67" t="s">
        <v>32</v>
      </c>
      <c r="F15" s="247" t="s">
        <v>33</v>
      </c>
      <c r="G15" s="247"/>
      <c r="H15" s="359" t="s">
        <v>34</v>
      </c>
      <c r="I15" s="360"/>
      <c r="J15" s="605" t="s">
        <v>35</v>
      </c>
      <c r="K15"/>
    </row>
    <row r="16" spans="1:10" s="45" customFormat="1" ht="33.75" customHeight="1">
      <c r="A16" s="29"/>
      <c r="B16" s="368"/>
      <c r="C16" s="370"/>
      <c r="D16" s="367" t="s">
        <v>36</v>
      </c>
      <c r="E16" s="362" t="s">
        <v>37</v>
      </c>
      <c r="F16" s="366"/>
      <c r="G16" s="363"/>
      <c r="H16" s="636" t="s">
        <v>38</v>
      </c>
      <c r="I16" s="637"/>
      <c r="J16" s="606"/>
    </row>
    <row r="17" spans="1:10" s="30" customFormat="1" ht="26.25" customHeight="1">
      <c r="A17" s="45"/>
      <c r="B17" s="372"/>
      <c r="C17" s="371"/>
      <c r="D17" s="358"/>
      <c r="E17" s="72" t="s">
        <v>39</v>
      </c>
      <c r="F17" s="364" t="s">
        <v>40</v>
      </c>
      <c r="G17" s="71" t="s">
        <v>41</v>
      </c>
      <c r="H17" s="57" t="s">
        <v>40</v>
      </c>
      <c r="I17" s="71" t="s">
        <v>41</v>
      </c>
      <c r="J17" s="71" t="s">
        <v>41</v>
      </c>
    </row>
    <row r="18" spans="2:10" s="30" customFormat="1" ht="21.75" customHeight="1">
      <c r="B18" s="54" t="s">
        <v>42</v>
      </c>
      <c r="C18" s="55" t="s">
        <v>43</v>
      </c>
      <c r="D18" s="32"/>
      <c r="E18" s="32"/>
      <c r="F18" s="48"/>
      <c r="G18" s="47"/>
      <c r="H18" s="49"/>
      <c r="I18" s="50"/>
      <c r="J18" s="51"/>
    </row>
    <row r="19" spans="2:11" s="30" customFormat="1" ht="36.75" customHeight="1">
      <c r="B19" s="186" t="s">
        <v>44</v>
      </c>
      <c r="C19" s="187" t="s">
        <v>45</v>
      </c>
      <c r="D19" s="261">
        <f>summeleitungverwaltung</f>
        <v>0</v>
      </c>
      <c r="E19" s="265">
        <f>IF($E$11&gt;0,D19/$E$11,0)</f>
        <v>0</v>
      </c>
      <c r="F19" s="536">
        <v>0.5</v>
      </c>
      <c r="G19" s="272">
        <f aca="true" t="shared" si="0" ref="G19:G26">E19*F19</f>
        <v>0</v>
      </c>
      <c r="H19" s="197">
        <f aca="true" t="shared" si="1" ref="H19:H26">1-F19</f>
        <v>0.5</v>
      </c>
      <c r="I19" s="265">
        <f aca="true" t="shared" si="2" ref="I19:I26">E19-G19</f>
        <v>0</v>
      </c>
      <c r="J19" s="198"/>
      <c r="K19" s="10"/>
    </row>
    <row r="20" spans="2:11" s="30" customFormat="1" ht="31.5" customHeight="1">
      <c r="B20" s="188" t="s">
        <v>46</v>
      </c>
      <c r="C20" s="187" t="s">
        <v>47</v>
      </c>
      <c r="D20" s="444">
        <f>'A5b) Pers.Prosp.'!SummeFachdienst</f>
        <v>0</v>
      </c>
      <c r="E20" s="265">
        <f aca="true" t="shared" si="3" ref="E20:E26">IF($E$11&gt;0,D20/$E$11,0)</f>
        <v>0</v>
      </c>
      <c r="F20" s="536">
        <v>1</v>
      </c>
      <c r="G20" s="272">
        <f t="shared" si="0"/>
        <v>0</v>
      </c>
      <c r="H20" s="197">
        <f t="shared" si="1"/>
        <v>0</v>
      </c>
      <c r="I20" s="265">
        <f t="shared" si="2"/>
        <v>0</v>
      </c>
      <c r="J20" s="198"/>
      <c r="K20" s="10"/>
    </row>
    <row r="21" spans="2:11" s="30" customFormat="1" ht="30">
      <c r="B21" s="188" t="s">
        <v>48</v>
      </c>
      <c r="C21" s="187" t="s">
        <v>49</v>
      </c>
      <c r="D21" s="272">
        <f>[0]!summeGruppendienst</f>
        <v>0</v>
      </c>
      <c r="E21" s="265">
        <f t="shared" si="3"/>
        <v>0</v>
      </c>
      <c r="F21" s="536">
        <v>1</v>
      </c>
      <c r="G21" s="272">
        <f t="shared" si="0"/>
        <v>0</v>
      </c>
      <c r="H21" s="197">
        <f t="shared" si="1"/>
        <v>0</v>
      </c>
      <c r="I21" s="265">
        <f t="shared" si="2"/>
        <v>0</v>
      </c>
      <c r="J21" s="198"/>
      <c r="K21" s="10"/>
    </row>
    <row r="22" spans="2:11" s="30" customFormat="1" ht="18.75" customHeight="1">
      <c r="B22" s="188" t="s">
        <v>50</v>
      </c>
      <c r="C22" s="187" t="s">
        <v>51</v>
      </c>
      <c r="D22" s="272">
        <f>'A5b) Pers.Prosp.'!SummeHauswirtschaft</f>
        <v>0</v>
      </c>
      <c r="E22" s="265">
        <f t="shared" si="3"/>
        <v>0</v>
      </c>
      <c r="F22" s="536">
        <v>0.5</v>
      </c>
      <c r="G22" s="272">
        <f t="shared" si="0"/>
        <v>0</v>
      </c>
      <c r="H22" s="197">
        <f t="shared" si="1"/>
        <v>0.5</v>
      </c>
      <c r="I22" s="265">
        <f t="shared" si="2"/>
        <v>0</v>
      </c>
      <c r="J22" s="198"/>
      <c r="K22" s="10"/>
    </row>
    <row r="23" spans="2:11" s="30" customFormat="1" ht="18.75" customHeight="1">
      <c r="B23" s="188" t="s">
        <v>52</v>
      </c>
      <c r="C23" s="187" t="s">
        <v>53</v>
      </c>
      <c r="D23" s="272">
        <f>'A5b) Pers.Prosp.'!SummeKüche</f>
        <v>0</v>
      </c>
      <c r="E23" s="265">
        <f t="shared" si="3"/>
        <v>0</v>
      </c>
      <c r="F23" s="536">
        <v>0.3</v>
      </c>
      <c r="G23" s="272">
        <f t="shared" si="0"/>
        <v>0</v>
      </c>
      <c r="H23" s="197">
        <f t="shared" si="1"/>
        <v>0.7</v>
      </c>
      <c r="I23" s="265">
        <f t="shared" si="2"/>
        <v>0</v>
      </c>
      <c r="J23" s="198"/>
      <c r="K23" s="10"/>
    </row>
    <row r="24" spans="2:11" s="30" customFormat="1" ht="19.5" customHeight="1">
      <c r="B24" s="188" t="s">
        <v>54</v>
      </c>
      <c r="C24" s="187" t="s">
        <v>55</v>
      </c>
      <c r="D24" s="272">
        <f>'A5b) Pers.Prosp.'!SummeTechnik</f>
        <v>0</v>
      </c>
      <c r="E24" s="265">
        <f t="shared" si="3"/>
        <v>0</v>
      </c>
      <c r="F24" s="536">
        <v>0.5</v>
      </c>
      <c r="G24" s="272">
        <f t="shared" si="0"/>
        <v>0</v>
      </c>
      <c r="H24" s="197">
        <f t="shared" si="1"/>
        <v>0.5</v>
      </c>
      <c r="I24" s="265">
        <f t="shared" si="2"/>
        <v>0</v>
      </c>
      <c r="J24" s="198"/>
      <c r="K24" s="10"/>
    </row>
    <row r="25" spans="2:11" s="30" customFormat="1" ht="27.75" customHeight="1">
      <c r="B25" s="188" t="s">
        <v>56</v>
      </c>
      <c r="C25" s="187" t="s">
        <v>57</v>
      </c>
      <c r="D25" s="255"/>
      <c r="E25" s="265">
        <f t="shared" si="3"/>
        <v>0</v>
      </c>
      <c r="F25" s="536">
        <v>0.7</v>
      </c>
      <c r="G25" s="272">
        <f t="shared" si="0"/>
        <v>0</v>
      </c>
      <c r="H25" s="197">
        <f t="shared" si="1"/>
        <v>0.30000000000000004</v>
      </c>
      <c r="I25" s="265">
        <f t="shared" si="2"/>
        <v>0</v>
      </c>
      <c r="J25" s="198"/>
      <c r="K25" s="10"/>
    </row>
    <row r="26" spans="2:11" s="30" customFormat="1" ht="29.25" customHeight="1" thickBot="1">
      <c r="B26" s="189" t="s">
        <v>58</v>
      </c>
      <c r="C26" s="190" t="s">
        <v>59</v>
      </c>
      <c r="D26" s="255"/>
      <c r="E26" s="265">
        <f t="shared" si="3"/>
        <v>0</v>
      </c>
      <c r="F26" s="537">
        <v>0.7</v>
      </c>
      <c r="G26" s="272">
        <f t="shared" si="0"/>
        <v>0</v>
      </c>
      <c r="H26" s="197">
        <f t="shared" si="1"/>
        <v>0.30000000000000004</v>
      </c>
      <c r="I26" s="265">
        <f t="shared" si="2"/>
        <v>0</v>
      </c>
      <c r="J26" s="202"/>
      <c r="K26" s="10"/>
    </row>
    <row r="27" spans="1:10" s="29" customFormat="1" ht="24" customHeight="1" thickBot="1">
      <c r="A27" s="30"/>
      <c r="B27" s="634" t="s">
        <v>60</v>
      </c>
      <c r="C27" s="635"/>
      <c r="D27" s="266">
        <f>SUM(D19:D26)</f>
        <v>0</v>
      </c>
      <c r="E27" s="263">
        <f>SUM(E19:E26)</f>
        <v>0</v>
      </c>
      <c r="F27" s="273"/>
      <c r="G27" s="263">
        <f>SUM(G19:G26)</f>
        <v>0</v>
      </c>
      <c r="H27" s="273"/>
      <c r="I27" s="269">
        <f>SUM(I19:I26)</f>
        <v>0</v>
      </c>
      <c r="J27" s="203"/>
    </row>
    <row r="28" spans="1:10" s="30" customFormat="1" ht="21.75" customHeight="1" thickTop="1">
      <c r="A28" s="29"/>
      <c r="B28" s="54" t="s">
        <v>61</v>
      </c>
      <c r="C28" s="52"/>
      <c r="D28" s="207"/>
      <c r="E28" s="207"/>
      <c r="F28" s="208"/>
      <c r="G28" s="209"/>
      <c r="H28" s="210"/>
      <c r="I28" s="209"/>
      <c r="J28" s="211"/>
    </row>
    <row r="29" spans="2:10" s="30" customFormat="1" ht="18.75" customHeight="1">
      <c r="B29" s="191" t="s">
        <v>62</v>
      </c>
      <c r="C29" s="192" t="s">
        <v>63</v>
      </c>
      <c r="D29" s="256"/>
      <c r="E29" s="272">
        <f>IF($E$11&gt;0,D29/$E$11,0)</f>
        <v>0</v>
      </c>
      <c r="F29" s="212"/>
      <c r="G29" s="213"/>
      <c r="H29" s="197">
        <f aca="true" t="shared" si="4" ref="H29:H35">1-F29</f>
        <v>1</v>
      </c>
      <c r="I29" s="265">
        <f aca="true" t="shared" si="5" ref="I29:I35">E29-G29</f>
        <v>0</v>
      </c>
      <c r="J29" s="213"/>
    </row>
    <row r="30" spans="2:10" s="30" customFormat="1" ht="27.75" customHeight="1">
      <c r="B30" s="193" t="s">
        <v>64</v>
      </c>
      <c r="C30" s="194" t="s">
        <v>65</v>
      </c>
      <c r="D30" s="257"/>
      <c r="E30" s="272">
        <f aca="true" t="shared" si="6" ref="E30:E38">IF($E$11&gt;0,D30/$E$11,0)</f>
        <v>0</v>
      </c>
      <c r="F30" s="536">
        <v>0.5</v>
      </c>
      <c r="G30" s="264">
        <f aca="true" t="shared" si="7" ref="G30:G38">E30*F30</f>
        <v>0</v>
      </c>
      <c r="H30" s="197">
        <f t="shared" si="4"/>
        <v>0.5</v>
      </c>
      <c r="I30" s="265">
        <f t="shared" si="5"/>
        <v>0</v>
      </c>
      <c r="J30" s="216"/>
    </row>
    <row r="31" spans="2:10" s="30" customFormat="1" ht="27.75" customHeight="1">
      <c r="B31" s="188" t="s">
        <v>66</v>
      </c>
      <c r="C31" s="194" t="s">
        <v>67</v>
      </c>
      <c r="D31" s="257"/>
      <c r="E31" s="272">
        <f t="shared" si="6"/>
        <v>0</v>
      </c>
      <c r="F31" s="536">
        <v>0.5</v>
      </c>
      <c r="G31" s="264">
        <f t="shared" si="7"/>
        <v>0</v>
      </c>
      <c r="H31" s="197">
        <f t="shared" si="4"/>
        <v>0.5</v>
      </c>
      <c r="I31" s="265">
        <f t="shared" si="5"/>
        <v>0</v>
      </c>
      <c r="J31" s="216"/>
    </row>
    <row r="32" spans="2:10" s="30" customFormat="1" ht="30">
      <c r="B32" s="188" t="s">
        <v>68</v>
      </c>
      <c r="C32" s="194" t="s">
        <v>69</v>
      </c>
      <c r="D32" s="257"/>
      <c r="E32" s="272">
        <f t="shared" si="6"/>
        <v>0</v>
      </c>
      <c r="F32" s="536">
        <v>0.5</v>
      </c>
      <c r="G32" s="264">
        <f t="shared" si="7"/>
        <v>0</v>
      </c>
      <c r="H32" s="197">
        <f t="shared" si="4"/>
        <v>0.5</v>
      </c>
      <c r="I32" s="265">
        <f t="shared" si="5"/>
        <v>0</v>
      </c>
      <c r="J32" s="216"/>
    </row>
    <row r="33" spans="2:10" s="30" customFormat="1" ht="22.5" customHeight="1">
      <c r="B33" s="188" t="s">
        <v>70</v>
      </c>
      <c r="C33" s="194" t="s">
        <v>71</v>
      </c>
      <c r="D33" s="257"/>
      <c r="E33" s="272">
        <f t="shared" si="6"/>
        <v>0</v>
      </c>
      <c r="F33" s="536">
        <v>0.5</v>
      </c>
      <c r="G33" s="264">
        <f t="shared" si="7"/>
        <v>0</v>
      </c>
      <c r="H33" s="197">
        <f t="shared" si="4"/>
        <v>0.5</v>
      </c>
      <c r="I33" s="265">
        <f t="shared" si="5"/>
        <v>0</v>
      </c>
      <c r="J33" s="216"/>
    </row>
    <row r="34" spans="2:10" s="30" customFormat="1" ht="27.75" customHeight="1">
      <c r="B34" s="188" t="s">
        <v>72</v>
      </c>
      <c r="C34" s="194" t="s">
        <v>73</v>
      </c>
      <c r="D34" s="257"/>
      <c r="E34" s="272">
        <f t="shared" si="6"/>
        <v>0</v>
      </c>
      <c r="F34" s="536">
        <v>0.5</v>
      </c>
      <c r="G34" s="264">
        <f t="shared" si="7"/>
        <v>0</v>
      </c>
      <c r="H34" s="197">
        <f t="shared" si="4"/>
        <v>0.5</v>
      </c>
      <c r="I34" s="265">
        <f t="shared" si="5"/>
        <v>0</v>
      </c>
      <c r="J34" s="216"/>
    </row>
    <row r="35" spans="1:10" s="29" customFormat="1" ht="22.5" customHeight="1">
      <c r="A35" s="30"/>
      <c r="B35" s="188" t="s">
        <v>74</v>
      </c>
      <c r="C35" s="194" t="s">
        <v>75</v>
      </c>
      <c r="D35" s="257"/>
      <c r="E35" s="272">
        <f t="shared" si="6"/>
        <v>0</v>
      </c>
      <c r="F35" s="536">
        <v>0.5</v>
      </c>
      <c r="G35" s="264">
        <f t="shared" si="7"/>
        <v>0</v>
      </c>
      <c r="H35" s="197">
        <f t="shared" si="4"/>
        <v>0.5</v>
      </c>
      <c r="I35" s="265">
        <f t="shared" si="5"/>
        <v>0</v>
      </c>
      <c r="J35" s="216"/>
    </row>
    <row r="36" spans="2:10" s="29" customFormat="1" ht="21.75" customHeight="1">
      <c r="B36" s="188" t="s">
        <v>76</v>
      </c>
      <c r="C36" s="195" t="s">
        <v>77</v>
      </c>
      <c r="D36" s="257"/>
      <c r="E36" s="272">
        <f t="shared" si="6"/>
        <v>0</v>
      </c>
      <c r="F36" s="536">
        <v>1</v>
      </c>
      <c r="G36" s="264">
        <f t="shared" si="7"/>
        <v>0</v>
      </c>
      <c r="H36" s="217"/>
      <c r="I36" s="216"/>
      <c r="J36" s="216"/>
    </row>
    <row r="37" spans="2:10" s="29" customFormat="1" ht="21.75" customHeight="1">
      <c r="B37" s="188" t="s">
        <v>78</v>
      </c>
      <c r="C37" s="195" t="s">
        <v>79</v>
      </c>
      <c r="D37" s="257"/>
      <c r="E37" s="272">
        <f t="shared" si="6"/>
        <v>0</v>
      </c>
      <c r="F37" s="536">
        <v>1</v>
      </c>
      <c r="G37" s="264">
        <f t="shared" si="7"/>
        <v>0</v>
      </c>
      <c r="H37" s="217"/>
      <c r="I37" s="216"/>
      <c r="J37" s="216"/>
    </row>
    <row r="38" spans="2:10" s="29" customFormat="1" ht="29.25" customHeight="1" thickBot="1">
      <c r="B38" s="189" t="s">
        <v>80</v>
      </c>
      <c r="C38" s="196" t="s">
        <v>81</v>
      </c>
      <c r="D38" s="258"/>
      <c r="E38" s="272">
        <f t="shared" si="6"/>
        <v>0</v>
      </c>
      <c r="F38" s="538">
        <v>0.5</v>
      </c>
      <c r="G38" s="264">
        <f t="shared" si="7"/>
        <v>0</v>
      </c>
      <c r="H38" s="197">
        <f>1-F38</f>
        <v>0.5</v>
      </c>
      <c r="I38" s="265">
        <f>E38-G38</f>
        <v>0</v>
      </c>
      <c r="J38" s="202"/>
    </row>
    <row r="39" spans="2:10" s="29" customFormat="1" ht="27" customHeight="1" thickBot="1">
      <c r="B39" s="634" t="s">
        <v>82</v>
      </c>
      <c r="C39" s="635"/>
      <c r="D39" s="266">
        <f>SUM(D29:D38)</f>
        <v>0</v>
      </c>
      <c r="E39" s="263">
        <f>SUM(E29:E38)</f>
        <v>0</v>
      </c>
      <c r="F39" s="583"/>
      <c r="G39" s="263">
        <f>SUM(G30:G38)</f>
        <v>0</v>
      </c>
      <c r="H39" s="584"/>
      <c r="I39" s="263">
        <f>SUM(I29:I38)</f>
        <v>0</v>
      </c>
      <c r="J39" s="203"/>
    </row>
    <row r="40" spans="2:10" s="29" customFormat="1" ht="26.25" customHeight="1" thickTop="1">
      <c r="B40" s="582" t="s">
        <v>83</v>
      </c>
      <c r="C40" s="52" t="s">
        <v>84</v>
      </c>
      <c r="D40" s="355"/>
      <c r="E40" s="355"/>
      <c r="F40" s="355"/>
      <c r="G40" s="355"/>
      <c r="H40" s="355"/>
      <c r="I40" s="355"/>
      <c r="J40" s="586"/>
    </row>
    <row r="41" spans="2:10" s="29" customFormat="1" ht="31.5" customHeight="1" thickBot="1">
      <c r="B41" s="638" t="s">
        <v>329</v>
      </c>
      <c r="C41" s="639"/>
      <c r="D41" s="587"/>
      <c r="E41" s="588">
        <f>IF($E$11&gt;0,D41/$E$11,0)</f>
        <v>0</v>
      </c>
      <c r="F41" s="589"/>
      <c r="G41" s="590"/>
      <c r="H41" s="589"/>
      <c r="I41" s="590"/>
      <c r="J41" s="588">
        <f>E41</f>
        <v>0</v>
      </c>
    </row>
    <row r="42" spans="2:10" s="29" customFormat="1" ht="25.5" customHeight="1" thickTop="1">
      <c r="B42" s="53" t="s">
        <v>85</v>
      </c>
      <c r="C42" s="52" t="s">
        <v>86</v>
      </c>
      <c r="D42" s="232"/>
      <c r="E42" s="232"/>
      <c r="F42" s="233"/>
      <c r="G42" s="232"/>
      <c r="H42" s="233"/>
      <c r="I42" s="232"/>
      <c r="J42" s="234"/>
    </row>
    <row r="43" spans="2:10" s="29" customFormat="1" ht="21" customHeight="1">
      <c r="B43" s="74" t="s">
        <v>87</v>
      </c>
      <c r="C43" s="77" t="s">
        <v>53</v>
      </c>
      <c r="D43" s="256"/>
      <c r="E43" s="270">
        <f>IF($E$11&gt;0,D43/$E$11,0)</f>
        <v>0</v>
      </c>
      <c r="F43" s="539">
        <v>0.3</v>
      </c>
      <c r="G43" s="264">
        <f>E43*F43</f>
        <v>0</v>
      </c>
      <c r="H43" s="236">
        <v>0.7</v>
      </c>
      <c r="I43" s="265">
        <f>E43-G43</f>
        <v>0</v>
      </c>
      <c r="J43" s="213"/>
    </row>
    <row r="44" spans="2:10" s="29" customFormat="1" ht="26.25" customHeight="1">
      <c r="B44" s="75" t="s">
        <v>88</v>
      </c>
      <c r="C44" s="78" t="s">
        <v>89</v>
      </c>
      <c r="D44" s="257"/>
      <c r="E44" s="270">
        <f>IF($E$11&gt;0,D44/$E$11,0)</f>
        <v>0</v>
      </c>
      <c r="F44" s="540">
        <v>0.5</v>
      </c>
      <c r="G44" s="264">
        <f>E44*F44</f>
        <v>0</v>
      </c>
      <c r="H44" s="215">
        <v>0.5</v>
      </c>
      <c r="I44" s="265">
        <f>E44-G44</f>
        <v>0</v>
      </c>
      <c r="J44" s="238"/>
    </row>
    <row r="45" spans="2:10" s="29" customFormat="1" ht="21.75" customHeight="1">
      <c r="B45" s="75" t="s">
        <v>90</v>
      </c>
      <c r="C45" s="78" t="s">
        <v>91</v>
      </c>
      <c r="D45" s="257"/>
      <c r="E45" s="270">
        <f>IF($E$11&gt;0,D45/$E$11,0)</f>
        <v>0</v>
      </c>
      <c r="F45" s="540">
        <v>0.5</v>
      </c>
      <c r="G45" s="264">
        <f>E45*F45</f>
        <v>0</v>
      </c>
      <c r="H45" s="215">
        <v>0.5</v>
      </c>
      <c r="I45" s="265">
        <f>E45-G45</f>
        <v>0</v>
      </c>
      <c r="J45" s="238"/>
    </row>
    <row r="46" spans="2:10" s="29" customFormat="1" ht="32.25" customHeight="1">
      <c r="B46" s="75" t="s">
        <v>92</v>
      </c>
      <c r="C46" s="78" t="s">
        <v>236</v>
      </c>
      <c r="D46" s="257"/>
      <c r="E46" s="270">
        <f>IF($E$11&gt;0,D46/$E$11,0)</f>
        <v>0</v>
      </c>
      <c r="F46" s="540">
        <v>0.5</v>
      </c>
      <c r="G46" s="264">
        <f>E46*F46</f>
        <v>0</v>
      </c>
      <c r="H46" s="215">
        <v>0.5</v>
      </c>
      <c r="I46" s="265">
        <f>E46-G46</f>
        <v>0</v>
      </c>
      <c r="J46" s="238"/>
    </row>
    <row r="47" spans="2:10" s="29" customFormat="1" ht="29.25" customHeight="1" thickBot="1">
      <c r="B47" s="76" t="s">
        <v>93</v>
      </c>
      <c r="C47" s="79" t="s">
        <v>94</v>
      </c>
      <c r="D47" s="258"/>
      <c r="E47" s="270">
        <f>IF($E$11&gt;0,D47/$E$11,0)</f>
        <v>0</v>
      </c>
      <c r="F47" s="541">
        <v>0.5</v>
      </c>
      <c r="G47" s="264">
        <f>E47*F47</f>
        <v>0</v>
      </c>
      <c r="H47" s="218">
        <v>0.5</v>
      </c>
      <c r="I47" s="265">
        <f>E47-G47</f>
        <v>0</v>
      </c>
      <c r="J47" s="240"/>
    </row>
    <row r="48" spans="2:10" s="29" customFormat="1" ht="33.75" customHeight="1" thickBot="1">
      <c r="B48" s="634" t="s">
        <v>95</v>
      </c>
      <c r="C48" s="635"/>
      <c r="D48" s="266">
        <f>SUM(D43:D47)</f>
        <v>0</v>
      </c>
      <c r="E48" s="263">
        <f>SUM(E43:E47)</f>
        <v>0</v>
      </c>
      <c r="F48" s="241"/>
      <c r="G48" s="268">
        <f>SUM(G43:G47)</f>
        <v>0</v>
      </c>
      <c r="H48" s="581"/>
      <c r="I48" s="269">
        <f>SUM(I43:I47)</f>
        <v>0</v>
      </c>
      <c r="J48" s="203"/>
    </row>
    <row r="49" spans="2:10" s="29" customFormat="1" ht="22.5" customHeight="1" thickTop="1">
      <c r="B49" s="53" t="s">
        <v>96</v>
      </c>
      <c r="C49" s="52" t="s">
        <v>97</v>
      </c>
      <c r="D49" s="232"/>
      <c r="E49" s="232"/>
      <c r="F49" s="233"/>
      <c r="G49" s="261">
        <f>IF(F49&gt;0,F49/$E$11,0)</f>
        <v>0</v>
      </c>
      <c r="H49" s="233"/>
      <c r="I49" s="232"/>
      <c r="J49" s="234"/>
    </row>
    <row r="50" spans="2:10" s="29" customFormat="1" ht="15" customHeight="1">
      <c r="B50" s="74" t="s">
        <v>98</v>
      </c>
      <c r="C50" s="77" t="s">
        <v>99</v>
      </c>
      <c r="D50" s="256"/>
      <c r="E50" s="261">
        <f>IF($E$11&gt;0,D50/$E$11,0)</f>
        <v>0</v>
      </c>
      <c r="F50" s="242"/>
      <c r="G50" s="213"/>
      <c r="H50" s="236">
        <v>1</v>
      </c>
      <c r="I50" s="265">
        <f>E50-G50</f>
        <v>0</v>
      </c>
      <c r="J50" s="213"/>
    </row>
    <row r="51" spans="2:11" s="29" customFormat="1" ht="0.75" customHeight="1">
      <c r="B51" s="75"/>
      <c r="C51" s="108" t="s">
        <v>187</v>
      </c>
      <c r="D51" s="256"/>
      <c r="E51" s="261">
        <f>IF($E$11&gt;0,D51/$E$11,0)</f>
        <v>0</v>
      </c>
      <c r="F51" s="244"/>
      <c r="G51" s="216"/>
      <c r="H51" s="221"/>
      <c r="I51" s="222"/>
      <c r="J51" s="261">
        <f>E51</f>
        <v>0</v>
      </c>
      <c r="K51" s="286"/>
    </row>
    <row r="52" spans="2:10" s="29" customFormat="1" ht="31.5" customHeight="1">
      <c r="B52" s="75" t="s">
        <v>100</v>
      </c>
      <c r="C52" s="78" t="s">
        <v>101</v>
      </c>
      <c r="D52" s="257"/>
      <c r="E52" s="261">
        <f>IF($E$11&gt;0,D52/$E$11,0)</f>
        <v>0</v>
      </c>
      <c r="F52" s="540">
        <v>0.5</v>
      </c>
      <c r="G52" s="264">
        <f>E52*F52</f>
        <v>0</v>
      </c>
      <c r="H52" s="215">
        <v>0.5</v>
      </c>
      <c r="I52" s="265">
        <f>E52-G52</f>
        <v>0</v>
      </c>
      <c r="J52" s="238"/>
    </row>
    <row r="53" spans="2:10" s="29" customFormat="1" ht="36" customHeight="1">
      <c r="B53" s="75" t="s">
        <v>102</v>
      </c>
      <c r="C53" s="78" t="s">
        <v>103</v>
      </c>
      <c r="D53" s="257"/>
      <c r="E53" s="261">
        <f>IF($E$11&gt;0,D53/$E$11,0)</f>
        <v>0</v>
      </c>
      <c r="F53" s="540">
        <v>0.5</v>
      </c>
      <c r="G53" s="264">
        <f>E53*F53</f>
        <v>0</v>
      </c>
      <c r="H53" s="215">
        <v>0.5</v>
      </c>
      <c r="I53" s="265">
        <f>E53-G53</f>
        <v>0</v>
      </c>
      <c r="J53" s="238"/>
    </row>
    <row r="54" spans="2:10" s="29" customFormat="1" ht="29.25" customHeight="1" thickBot="1">
      <c r="B54" s="76" t="s">
        <v>104</v>
      </c>
      <c r="C54" s="79" t="s">
        <v>223</v>
      </c>
      <c r="D54" s="258"/>
      <c r="E54" s="261">
        <f>IF($E$11&gt;0,D54/$E$11,0)</f>
        <v>0</v>
      </c>
      <c r="F54" s="541">
        <v>0.5</v>
      </c>
      <c r="G54" s="264">
        <f>E54*F54</f>
        <v>0</v>
      </c>
      <c r="H54" s="218">
        <v>0.5</v>
      </c>
      <c r="I54" s="265">
        <f>E54-G54</f>
        <v>0</v>
      </c>
      <c r="J54" s="240"/>
    </row>
    <row r="55" spans="1:11" s="30" customFormat="1" ht="39.75" customHeight="1" thickBot="1">
      <c r="A55" s="29"/>
      <c r="B55" s="634" t="s">
        <v>105</v>
      </c>
      <c r="C55" s="635"/>
      <c r="D55" s="266">
        <f>SUM(D50:D54)</f>
        <v>0</v>
      </c>
      <c r="E55" s="263">
        <f>SUM(E50:E54)</f>
        <v>0</v>
      </c>
      <c r="F55" s="241"/>
      <c r="G55" s="263">
        <f>SUM(G52:G54)</f>
        <v>0</v>
      </c>
      <c r="H55" s="241"/>
      <c r="I55" s="263">
        <f>SUM(I50:I54)</f>
        <v>0</v>
      </c>
      <c r="J55" s="263">
        <f>SUM(J51:J54)</f>
        <v>0</v>
      </c>
      <c r="K55" s="73"/>
    </row>
    <row r="56" spans="1:10" ht="18.75" thickTop="1">
      <c r="A56" s="30"/>
      <c r="B56" s="282" t="s">
        <v>106</v>
      </c>
      <c r="C56" s="283"/>
      <c r="D56" s="361">
        <f>SUM(D48+D41+D39+D27-D55)</f>
        <v>0</v>
      </c>
      <c r="E56" s="361">
        <f>SUM(E48+E41+E39+E27-E55)</f>
        <v>0</v>
      </c>
      <c r="F56" s="245"/>
      <c r="G56" s="361">
        <f>SUM(G48+G39+G27-G55)</f>
        <v>0</v>
      </c>
      <c r="H56" s="246"/>
      <c r="I56" s="361">
        <f>SUM(I48+I39+I27-I55)</f>
        <v>0</v>
      </c>
      <c r="J56" s="361">
        <f>SUM(J41-J55)</f>
        <v>0</v>
      </c>
    </row>
    <row r="57" spans="2:3" ht="15">
      <c r="B57" s="26"/>
      <c r="C57" s="28"/>
    </row>
    <row r="76" spans="11:12" ht="12.75">
      <c r="K76" s="34"/>
      <c r="L76" s="34"/>
    </row>
    <row r="77" spans="2:10" ht="12.75">
      <c r="B77" s="34"/>
      <c r="C77" s="34"/>
      <c r="D77" s="34"/>
      <c r="E77" s="34"/>
      <c r="F77" s="34"/>
      <c r="G77" s="34"/>
      <c r="H77" s="34"/>
      <c r="I77" s="34"/>
      <c r="J77" s="34"/>
    </row>
  </sheetData>
  <mergeCells count="11">
    <mergeCell ref="H16:I16"/>
    <mergeCell ref="B41:C41"/>
    <mergeCell ref="D4:J4"/>
    <mergeCell ref="D5:J5"/>
    <mergeCell ref="B14:C14"/>
    <mergeCell ref="J15:J16"/>
    <mergeCell ref="F14:J14"/>
    <mergeCell ref="B55:C55"/>
    <mergeCell ref="B27:C27"/>
    <mergeCell ref="B39:C39"/>
    <mergeCell ref="B48:C48"/>
  </mergeCells>
  <printOptions horizontalCentered="1"/>
  <pageMargins left="0.5905511811023623" right="0.2755905511811024" top="0.5905511811023623" bottom="0.3937007874015748" header="0.35433070866141736" footer="0.31496062992125984"/>
  <pageSetup fitToHeight="1" fitToWidth="1" horizontalDpi="600" verticalDpi="600" orientation="portrait" paperSize="9" scale="55" r:id="rId3"/>
  <headerFooter alignWithMargins="0">
    <oddFooter>&amp;L&amp;11Beschluss Landesentgeltkommission 15.06.2004,  Anpassung 1.1.2005  laut Beschluss  Landesentgeltkommission  20.12.2004                                                   Seite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L154"/>
  <sheetViews>
    <sheetView workbookViewId="0" topLeftCell="A1">
      <selection activeCell="C10" sqref="C10"/>
    </sheetView>
  </sheetViews>
  <sheetFormatPr defaultColWidth="11.421875" defaultRowHeight="12.75"/>
  <cols>
    <col min="1" max="1" width="4.140625" style="110" customWidth="1"/>
    <col min="2" max="2" width="6.421875" style="111" customWidth="1"/>
    <col min="3" max="3" width="45.421875" style="112" customWidth="1"/>
    <col min="4" max="5" width="12.00390625" style="113" customWidth="1"/>
    <col min="6" max="6" width="18.421875" style="113" customWidth="1"/>
    <col min="7" max="7" width="17.421875" style="181" customWidth="1"/>
    <col min="8" max="8" width="41.7109375" style="181" customWidth="1"/>
    <col min="9" max="9" width="29.8515625" style="110" customWidth="1"/>
    <col min="10" max="10" width="1.28515625" style="110" customWidth="1"/>
    <col min="11" max="11" width="12.8515625" style="110" hidden="1" customWidth="1"/>
    <col min="12" max="16384" width="11.57421875" style="110" customWidth="1"/>
  </cols>
  <sheetData>
    <row r="1" spans="2:11" ht="45" customHeight="1">
      <c r="B1" s="550" t="s">
        <v>314</v>
      </c>
      <c r="D1" s="650">
        <f>Antrag!E6</f>
        <v>0</v>
      </c>
      <c r="E1" s="650"/>
      <c r="F1" s="650"/>
      <c r="G1" s="650"/>
      <c r="H1" s="650"/>
      <c r="I1" s="109"/>
      <c r="J1" s="109"/>
      <c r="K1" s="109"/>
    </row>
    <row r="2" spans="2:12" s="119" customFormat="1" ht="74.25" customHeight="1" thickBot="1">
      <c r="B2" s="645" t="s">
        <v>305</v>
      </c>
      <c r="C2" s="645"/>
      <c r="D2" s="645"/>
      <c r="E2" s="645"/>
      <c r="F2" s="645"/>
      <c r="G2" s="645"/>
      <c r="H2" s="645"/>
      <c r="I2"/>
      <c r="J2" s="118"/>
      <c r="L2" s="119" t="s">
        <v>309</v>
      </c>
    </row>
    <row r="3" spans="2:10" s="112" customFormat="1" ht="93.75" customHeight="1" thickBot="1">
      <c r="B3" s="115" t="s">
        <v>115</v>
      </c>
      <c r="C3" s="116"/>
      <c r="D3" s="543" t="s">
        <v>315</v>
      </c>
      <c r="E3" s="544"/>
      <c r="F3" s="117" t="s">
        <v>107</v>
      </c>
      <c r="G3" s="648" t="s">
        <v>116</v>
      </c>
      <c r="H3" s="649"/>
      <c r="I3" s="122"/>
      <c r="J3" s="122"/>
    </row>
    <row r="4" spans="2:10" s="112" customFormat="1" ht="73.5" customHeight="1" thickBot="1">
      <c r="B4" s="120"/>
      <c r="C4" s="121"/>
      <c r="D4" s="601" t="s">
        <v>117</v>
      </c>
      <c r="E4" s="602" t="s">
        <v>118</v>
      </c>
      <c r="F4" s="603" t="s">
        <v>330</v>
      </c>
      <c r="G4" s="542" t="s">
        <v>306</v>
      </c>
      <c r="H4" s="545" t="s">
        <v>119</v>
      </c>
      <c r="I4" s="128"/>
      <c r="J4" s="128"/>
    </row>
    <row r="5" spans="2:10" s="112" customFormat="1" ht="21" customHeight="1" thickBot="1">
      <c r="B5" s="123" t="s">
        <v>120</v>
      </c>
      <c r="C5" s="124" t="s">
        <v>121</v>
      </c>
      <c r="D5" s="125"/>
      <c r="E5" s="125"/>
      <c r="F5" s="125"/>
      <c r="G5" s="126"/>
      <c r="H5" s="127"/>
      <c r="I5" s="128"/>
      <c r="J5" s="128"/>
    </row>
    <row r="6" spans="2:10" s="112" customFormat="1" ht="21" customHeight="1">
      <c r="B6" s="129" t="s">
        <v>44</v>
      </c>
      <c r="C6" s="130" t="s">
        <v>122</v>
      </c>
      <c r="D6" s="514"/>
      <c r="E6" s="514"/>
      <c r="F6" s="514"/>
      <c r="G6" s="515"/>
      <c r="H6" s="516"/>
      <c r="I6" s="128"/>
      <c r="J6" s="128"/>
    </row>
    <row r="7" spans="2:10" s="112" customFormat="1" ht="21" customHeight="1">
      <c r="B7" s="131" t="s">
        <v>123</v>
      </c>
      <c r="C7" s="132" t="s">
        <v>191</v>
      </c>
      <c r="D7" s="517"/>
      <c r="E7" s="517"/>
      <c r="F7" s="517"/>
      <c r="G7" s="518"/>
      <c r="H7" s="519"/>
      <c r="I7" s="128"/>
      <c r="J7" s="128"/>
    </row>
    <row r="8" spans="2:10" s="112" customFormat="1" ht="21" customHeight="1">
      <c r="B8" s="131" t="s">
        <v>124</v>
      </c>
      <c r="C8" s="132" t="s">
        <v>125</v>
      </c>
      <c r="D8" s="514"/>
      <c r="E8" s="514"/>
      <c r="F8" s="517"/>
      <c r="G8" s="518"/>
      <c r="H8" s="520"/>
      <c r="I8" s="128"/>
      <c r="J8" s="128"/>
    </row>
    <row r="9" spans="2:10" s="112" customFormat="1" ht="36" customHeight="1" thickBot="1">
      <c r="B9" s="131" t="s">
        <v>126</v>
      </c>
      <c r="C9" s="132" t="s">
        <v>127</v>
      </c>
      <c r="D9" s="521"/>
      <c r="E9" s="521"/>
      <c r="F9" s="521"/>
      <c r="G9" s="522"/>
      <c r="H9" s="522"/>
      <c r="I9" s="128"/>
      <c r="J9" s="128"/>
    </row>
    <row r="10" spans="2:10" s="112" customFormat="1" ht="21" customHeight="1" thickBot="1">
      <c r="B10" s="123" t="s">
        <v>128</v>
      </c>
      <c r="C10" s="133" t="s">
        <v>47</v>
      </c>
      <c r="D10" s="134"/>
      <c r="E10" s="343">
        <f>SUM(E6:E9)</f>
        <v>0</v>
      </c>
      <c r="F10" s="343">
        <f>SUM(F6:F9)</f>
        <v>0</v>
      </c>
      <c r="G10" s="344">
        <f>SUM(G6:G9)</f>
        <v>0</v>
      </c>
      <c r="H10" s="344">
        <f>SUM(H6:H9)</f>
        <v>0</v>
      </c>
      <c r="I10" s="128"/>
      <c r="J10" s="128"/>
    </row>
    <row r="11" spans="2:10" s="112" customFormat="1" ht="21" customHeight="1">
      <c r="B11" s="129" t="s">
        <v>62</v>
      </c>
      <c r="C11" s="130" t="s">
        <v>129</v>
      </c>
      <c r="D11" s="514"/>
      <c r="E11" s="514"/>
      <c r="F11" s="514"/>
      <c r="G11" s="515"/>
      <c r="H11" s="515"/>
      <c r="I11" s="128"/>
      <c r="J11" s="128"/>
    </row>
    <row r="12" spans="2:10" s="112" customFormat="1" ht="21" customHeight="1">
      <c r="B12" s="131" t="s">
        <v>64</v>
      </c>
      <c r="C12" s="132" t="s">
        <v>207</v>
      </c>
      <c r="D12" s="517"/>
      <c r="E12" s="517"/>
      <c r="F12" s="517"/>
      <c r="G12" s="518"/>
      <c r="H12" s="518"/>
      <c r="I12" s="128"/>
      <c r="J12" s="128"/>
    </row>
    <row r="13" spans="2:10" s="112" customFormat="1" ht="21" customHeight="1">
      <c r="B13" s="131" t="s">
        <v>66</v>
      </c>
      <c r="C13" s="132" t="s">
        <v>130</v>
      </c>
      <c r="D13" s="517"/>
      <c r="E13" s="517"/>
      <c r="F13" s="517"/>
      <c r="G13" s="518"/>
      <c r="H13" s="518"/>
      <c r="I13" s="128"/>
      <c r="J13" s="128"/>
    </row>
    <row r="14" spans="2:10" s="112" customFormat="1" ht="21" customHeight="1">
      <c r="B14" s="131" t="s">
        <v>68</v>
      </c>
      <c r="C14" s="132" t="s">
        <v>131</v>
      </c>
      <c r="D14" s="514"/>
      <c r="E14" s="514"/>
      <c r="F14" s="514"/>
      <c r="G14" s="518"/>
      <c r="H14" s="518"/>
      <c r="I14" s="128"/>
      <c r="J14" s="128"/>
    </row>
    <row r="15" spans="2:10" s="112" customFormat="1" ht="21" customHeight="1">
      <c r="B15" s="131" t="s">
        <v>70</v>
      </c>
      <c r="C15" s="132" t="s">
        <v>282</v>
      </c>
      <c r="D15" s="517"/>
      <c r="E15" s="517"/>
      <c r="F15" s="517"/>
      <c r="G15" s="518"/>
      <c r="H15" s="518"/>
      <c r="I15" s="128"/>
      <c r="J15" s="128"/>
    </row>
    <row r="16" spans="2:10" s="112" customFormat="1" ht="36" customHeight="1" thickBot="1">
      <c r="B16" s="131" t="s">
        <v>72</v>
      </c>
      <c r="C16" s="132" t="s">
        <v>127</v>
      </c>
      <c r="D16" s="521"/>
      <c r="E16" s="521"/>
      <c r="F16" s="521"/>
      <c r="G16" s="522"/>
      <c r="H16" s="522"/>
      <c r="I16" s="128"/>
      <c r="J16" s="128"/>
    </row>
    <row r="17" spans="2:10" s="112" customFormat="1" ht="21" customHeight="1" thickBot="1">
      <c r="B17" s="123" t="s">
        <v>132</v>
      </c>
      <c r="C17" s="133" t="s">
        <v>133</v>
      </c>
      <c r="D17" s="134"/>
      <c r="E17" s="343">
        <f>SUM(E11:E16)</f>
        <v>0</v>
      </c>
      <c r="F17" s="343">
        <f>SUM(F11:F16)</f>
        <v>0</v>
      </c>
      <c r="G17" s="344">
        <f>SUM(G11:G16)</f>
        <v>0</v>
      </c>
      <c r="H17" s="344">
        <f>SUM(H11:H16)</f>
        <v>0</v>
      </c>
      <c r="I17" s="128"/>
      <c r="J17" s="128"/>
    </row>
    <row r="18" spans="2:10" s="112" customFormat="1" ht="21" customHeight="1">
      <c r="B18" s="129" t="s">
        <v>134</v>
      </c>
      <c r="C18" s="130" t="s">
        <v>135</v>
      </c>
      <c r="D18" s="514"/>
      <c r="E18" s="514"/>
      <c r="F18" s="514"/>
      <c r="G18" s="515"/>
      <c r="H18" s="515"/>
      <c r="I18" s="128"/>
      <c r="J18" s="128"/>
    </row>
    <row r="19" spans="2:10" s="112" customFormat="1" ht="21" customHeight="1">
      <c r="B19" s="131" t="s">
        <v>136</v>
      </c>
      <c r="C19" s="132" t="s">
        <v>137</v>
      </c>
      <c r="D19" s="521"/>
      <c r="E19" s="521"/>
      <c r="F19" s="521"/>
      <c r="G19" s="518"/>
      <c r="H19" s="518"/>
      <c r="I19" s="128"/>
      <c r="J19" s="128"/>
    </row>
    <row r="20" spans="2:10" s="112" customFormat="1" ht="21" customHeight="1">
      <c r="B20" s="131" t="s">
        <v>138</v>
      </c>
      <c r="C20" s="132" t="s">
        <v>139</v>
      </c>
      <c r="D20" s="517"/>
      <c r="E20" s="517"/>
      <c r="F20" s="517"/>
      <c r="G20" s="518"/>
      <c r="H20" s="518"/>
      <c r="I20" s="128"/>
      <c r="J20" s="128"/>
    </row>
    <row r="21" spans="2:10" s="112" customFormat="1" ht="21" customHeight="1">
      <c r="B21" s="131" t="s">
        <v>140</v>
      </c>
      <c r="C21" s="132" t="s">
        <v>283</v>
      </c>
      <c r="D21" s="517"/>
      <c r="E21" s="517"/>
      <c r="F21" s="517"/>
      <c r="G21" s="518"/>
      <c r="H21" s="518"/>
      <c r="I21" s="128"/>
      <c r="J21" s="128"/>
    </row>
    <row r="22" spans="2:10" s="112" customFormat="1" ht="21" customHeight="1">
      <c r="B22" s="131"/>
      <c r="C22" s="132" t="s">
        <v>141</v>
      </c>
      <c r="D22" s="517"/>
      <c r="E22" s="517"/>
      <c r="F22" s="517"/>
      <c r="G22" s="518"/>
      <c r="H22" s="518"/>
      <c r="I22" s="128"/>
      <c r="J22" s="128"/>
    </row>
    <row r="23" spans="2:10" s="112" customFormat="1" ht="21" customHeight="1">
      <c r="B23" s="131"/>
      <c r="C23" s="132" t="s">
        <v>142</v>
      </c>
      <c r="D23" s="517"/>
      <c r="E23" s="517"/>
      <c r="F23" s="517"/>
      <c r="G23" s="518"/>
      <c r="H23" s="518"/>
      <c r="I23" s="128"/>
      <c r="J23" s="128"/>
    </row>
    <row r="24" spans="2:10" s="112" customFormat="1" ht="21" customHeight="1">
      <c r="B24" s="131"/>
      <c r="C24" s="132" t="s">
        <v>143</v>
      </c>
      <c r="D24" s="517"/>
      <c r="E24" s="517"/>
      <c r="F24" s="517"/>
      <c r="G24" s="518"/>
      <c r="H24" s="518"/>
      <c r="I24" s="128"/>
      <c r="J24" s="128"/>
    </row>
    <row r="25" spans="2:10" s="112" customFormat="1" ht="21" customHeight="1">
      <c r="B25" s="131" t="s">
        <v>144</v>
      </c>
      <c r="C25" s="132" t="s">
        <v>145</v>
      </c>
      <c r="D25" s="514"/>
      <c r="E25" s="514"/>
      <c r="F25" s="514"/>
      <c r="G25" s="518"/>
      <c r="H25" s="518"/>
      <c r="I25" s="128"/>
      <c r="J25" s="128"/>
    </row>
    <row r="26" spans="2:10" s="112" customFormat="1" ht="21" customHeight="1">
      <c r="B26" s="131"/>
      <c r="C26" s="132" t="s">
        <v>146</v>
      </c>
      <c r="D26" s="517"/>
      <c r="E26" s="517"/>
      <c r="F26" s="517"/>
      <c r="G26" s="518"/>
      <c r="H26" s="518"/>
      <c r="I26" s="128"/>
      <c r="J26" s="128"/>
    </row>
    <row r="27" spans="2:10" s="112" customFormat="1" ht="21" customHeight="1">
      <c r="B27" s="131"/>
      <c r="C27" s="132" t="s">
        <v>147</v>
      </c>
      <c r="D27" s="517"/>
      <c r="E27" s="517"/>
      <c r="F27" s="517"/>
      <c r="G27" s="518"/>
      <c r="H27" s="518"/>
      <c r="I27" s="128"/>
      <c r="J27" s="128"/>
    </row>
    <row r="28" spans="2:10" s="112" customFormat="1" ht="21" customHeight="1">
      <c r="B28" s="135"/>
      <c r="C28" s="136" t="s">
        <v>188</v>
      </c>
      <c r="D28" s="517"/>
      <c r="E28" s="517"/>
      <c r="F28" s="517"/>
      <c r="G28" s="518"/>
      <c r="H28" s="518"/>
      <c r="I28" s="128"/>
      <c r="J28" s="128"/>
    </row>
    <row r="29" spans="2:10" s="112" customFormat="1" ht="21" customHeight="1">
      <c r="B29" s="131" t="s">
        <v>148</v>
      </c>
      <c r="C29" s="132" t="s">
        <v>149</v>
      </c>
      <c r="D29" s="521"/>
      <c r="E29" s="521"/>
      <c r="F29" s="521"/>
      <c r="G29" s="518"/>
      <c r="H29" s="518"/>
      <c r="I29" s="128"/>
      <c r="J29" s="128"/>
    </row>
    <row r="30" spans="2:10" s="112" customFormat="1" ht="21" customHeight="1">
      <c r="B30" s="131" t="s">
        <v>150</v>
      </c>
      <c r="C30" s="132" t="s">
        <v>151</v>
      </c>
      <c r="D30" s="517"/>
      <c r="E30" s="517"/>
      <c r="F30" s="517"/>
      <c r="G30" s="518"/>
      <c r="H30" s="518"/>
      <c r="I30" s="128"/>
      <c r="J30" s="128"/>
    </row>
    <row r="31" spans="2:10" s="112" customFormat="1" ht="21" customHeight="1">
      <c r="B31" s="131" t="s">
        <v>152</v>
      </c>
      <c r="C31" s="411" t="s">
        <v>265</v>
      </c>
      <c r="D31" s="517"/>
      <c r="E31" s="517"/>
      <c r="F31" s="517"/>
      <c r="G31" s="518"/>
      <c r="H31" s="518"/>
      <c r="I31" s="128"/>
      <c r="J31" s="128"/>
    </row>
    <row r="32" spans="2:10" s="112" customFormat="1" ht="21" customHeight="1">
      <c r="B32" s="131" t="s">
        <v>153</v>
      </c>
      <c r="C32" s="132" t="s">
        <v>154</v>
      </c>
      <c r="D32" s="517"/>
      <c r="E32" s="517"/>
      <c r="F32" s="517"/>
      <c r="G32" s="518"/>
      <c r="H32" s="518"/>
      <c r="I32" s="128"/>
      <c r="J32" s="128"/>
    </row>
    <row r="33" spans="2:10" s="112" customFormat="1" ht="21" customHeight="1">
      <c r="B33" s="131"/>
      <c r="C33" s="132" t="s">
        <v>192</v>
      </c>
      <c r="D33" s="517"/>
      <c r="E33" s="517"/>
      <c r="F33" s="517"/>
      <c r="G33" s="518"/>
      <c r="H33" s="518"/>
      <c r="I33" s="128"/>
      <c r="J33" s="128"/>
    </row>
    <row r="34" spans="2:10" s="112" customFormat="1" ht="21" customHeight="1">
      <c r="B34" s="131"/>
      <c r="C34" s="132" t="s">
        <v>190</v>
      </c>
      <c r="D34" s="517"/>
      <c r="E34" s="517"/>
      <c r="F34" s="517"/>
      <c r="G34" s="518"/>
      <c r="H34" s="518"/>
      <c r="I34" s="128"/>
      <c r="J34" s="128"/>
    </row>
    <row r="35" spans="2:10" s="112" customFormat="1" ht="21" customHeight="1">
      <c r="B35" s="131" t="s">
        <v>155</v>
      </c>
      <c r="C35" s="132" t="s">
        <v>156</v>
      </c>
      <c r="D35" s="514"/>
      <c r="E35" s="514"/>
      <c r="F35" s="514"/>
      <c r="G35" s="518"/>
      <c r="H35" s="518"/>
      <c r="I35" s="128"/>
      <c r="J35" s="128"/>
    </row>
    <row r="36" spans="2:10" s="112" customFormat="1" ht="21" customHeight="1">
      <c r="B36" s="131" t="s">
        <v>157</v>
      </c>
      <c r="C36" s="132" t="s">
        <v>158</v>
      </c>
      <c r="D36" s="517"/>
      <c r="E36" s="517"/>
      <c r="F36" s="517"/>
      <c r="G36" s="518"/>
      <c r="H36" s="518"/>
      <c r="I36" s="128"/>
      <c r="J36" s="128"/>
    </row>
    <row r="37" spans="2:10" s="112" customFormat="1" ht="21" customHeight="1">
      <c r="B37" s="131"/>
      <c r="C37" s="132" t="s">
        <v>159</v>
      </c>
      <c r="D37" s="517"/>
      <c r="E37" s="517"/>
      <c r="F37" s="517"/>
      <c r="G37" s="518"/>
      <c r="H37" s="518"/>
      <c r="I37" s="128"/>
      <c r="J37" s="128"/>
    </row>
    <row r="38" spans="2:10" s="112" customFormat="1" ht="21" customHeight="1">
      <c r="B38" s="131"/>
      <c r="C38" s="132" t="s">
        <v>160</v>
      </c>
      <c r="D38" s="517"/>
      <c r="E38" s="517"/>
      <c r="F38" s="517"/>
      <c r="G38" s="518"/>
      <c r="H38" s="518"/>
      <c r="I38" s="128"/>
      <c r="J38" s="128"/>
    </row>
    <row r="39" spans="2:10" s="112" customFormat="1" ht="21" customHeight="1">
      <c r="B39" s="131" t="s">
        <v>161</v>
      </c>
      <c r="C39" s="132" t="s">
        <v>285</v>
      </c>
      <c r="D39" s="517"/>
      <c r="E39" s="517"/>
      <c r="F39" s="517"/>
      <c r="G39" s="518"/>
      <c r="H39" s="518"/>
      <c r="I39" s="128"/>
      <c r="J39" s="128"/>
    </row>
    <row r="40" spans="2:10" s="112" customFormat="1" ht="21" customHeight="1">
      <c r="B40" s="131"/>
      <c r="C40" s="132" t="s">
        <v>159</v>
      </c>
      <c r="D40" s="517"/>
      <c r="E40" s="517"/>
      <c r="F40" s="517"/>
      <c r="G40" s="518"/>
      <c r="H40" s="518"/>
      <c r="I40" s="128"/>
      <c r="J40" s="128"/>
    </row>
    <row r="41" spans="2:10" s="112" customFormat="1" ht="21" customHeight="1">
      <c r="B41" s="131"/>
      <c r="C41" s="132" t="s">
        <v>160</v>
      </c>
      <c r="D41" s="517"/>
      <c r="E41" s="517"/>
      <c r="F41" s="517"/>
      <c r="G41" s="518"/>
      <c r="H41" s="518"/>
      <c r="I41" s="128"/>
      <c r="J41" s="128"/>
    </row>
    <row r="42" spans="2:10" s="112" customFormat="1" ht="38.25" customHeight="1" thickBot="1">
      <c r="B42" s="131" t="s">
        <v>284</v>
      </c>
      <c r="C42" s="132" t="s">
        <v>189</v>
      </c>
      <c r="D42" s="517"/>
      <c r="E42" s="517"/>
      <c r="F42" s="517"/>
      <c r="G42" s="518"/>
      <c r="H42" s="518"/>
      <c r="I42" s="128"/>
      <c r="J42" s="128"/>
    </row>
    <row r="43" spans="2:10" s="112" customFormat="1" ht="21" customHeight="1" thickBot="1">
      <c r="B43" s="123" t="s">
        <v>85</v>
      </c>
      <c r="C43" s="133" t="s">
        <v>162</v>
      </c>
      <c r="D43" s="134"/>
      <c r="E43" s="343">
        <f>SUM(E18:E42)</f>
        <v>0</v>
      </c>
      <c r="F43" s="343">
        <f>SUM(F18:F42)</f>
        <v>0</v>
      </c>
      <c r="G43" s="344">
        <f>SUM(G18:G42)</f>
        <v>0</v>
      </c>
      <c r="H43" s="344">
        <f>SUM(H18:H42)</f>
        <v>0</v>
      </c>
      <c r="I43" s="128"/>
      <c r="J43" s="128"/>
    </row>
    <row r="44" spans="2:10" s="112" customFormat="1" ht="21" customHeight="1">
      <c r="B44" s="131" t="s">
        <v>87</v>
      </c>
      <c r="C44" s="132" t="s">
        <v>163</v>
      </c>
      <c r="D44" s="523"/>
      <c r="E44" s="523"/>
      <c r="F44" s="523"/>
      <c r="G44" s="518"/>
      <c r="H44" s="518"/>
      <c r="I44" s="128"/>
      <c r="J44" s="128"/>
    </row>
    <row r="45" spans="2:10" s="112" customFormat="1" ht="21" customHeight="1">
      <c r="B45" s="131" t="s">
        <v>88</v>
      </c>
      <c r="C45" s="132" t="s">
        <v>164</v>
      </c>
      <c r="D45" s="517"/>
      <c r="E45" s="517"/>
      <c r="F45" s="517"/>
      <c r="G45" s="518"/>
      <c r="H45" s="518"/>
      <c r="I45" s="128"/>
      <c r="J45" s="128"/>
    </row>
    <row r="46" spans="2:10" s="112" customFormat="1" ht="21" customHeight="1">
      <c r="B46" s="131" t="s">
        <v>90</v>
      </c>
      <c r="C46" s="132" t="s">
        <v>165</v>
      </c>
      <c r="D46" s="517"/>
      <c r="E46" s="517"/>
      <c r="F46" s="517"/>
      <c r="G46" s="518"/>
      <c r="H46" s="518"/>
      <c r="I46" s="128"/>
      <c r="J46" s="128"/>
    </row>
    <row r="47" spans="2:10" s="112" customFormat="1" ht="21" customHeight="1">
      <c r="B47" s="131"/>
      <c r="C47" s="132" t="s">
        <v>159</v>
      </c>
      <c r="D47" s="517"/>
      <c r="E47" s="517"/>
      <c r="F47" s="517"/>
      <c r="G47" s="518"/>
      <c r="H47" s="518"/>
      <c r="I47" s="128"/>
      <c r="J47" s="128"/>
    </row>
    <row r="48" spans="2:10" s="112" customFormat="1" ht="21" customHeight="1">
      <c r="B48" s="131"/>
      <c r="C48" s="132" t="s">
        <v>160</v>
      </c>
      <c r="D48" s="517"/>
      <c r="E48" s="517"/>
      <c r="F48" s="517"/>
      <c r="G48" s="518"/>
      <c r="H48" s="518"/>
      <c r="I48" s="128"/>
      <c r="J48" s="128"/>
    </row>
    <row r="49" spans="2:10" s="112" customFormat="1" ht="36" customHeight="1" thickBot="1">
      <c r="B49" s="131" t="s">
        <v>92</v>
      </c>
      <c r="C49" s="132" t="s">
        <v>166</v>
      </c>
      <c r="D49" s="514"/>
      <c r="E49" s="514"/>
      <c r="F49" s="514"/>
      <c r="G49" s="518"/>
      <c r="H49" s="518"/>
      <c r="I49" s="128"/>
      <c r="J49" s="128"/>
    </row>
    <row r="50" spans="2:10" s="112" customFormat="1" ht="21" customHeight="1" thickBot="1">
      <c r="B50" s="123" t="s">
        <v>96</v>
      </c>
      <c r="C50" s="133" t="s">
        <v>55</v>
      </c>
      <c r="D50" s="134"/>
      <c r="E50" s="343">
        <f>SUM(E44:E49)</f>
        <v>0</v>
      </c>
      <c r="F50" s="343">
        <f>SUM(F44:F49)</f>
        <v>0</v>
      </c>
      <c r="G50" s="344">
        <f>SUM(G44:G49)</f>
        <v>0</v>
      </c>
      <c r="H50" s="344">
        <f>SUM(H44:H49)</f>
        <v>0</v>
      </c>
      <c r="I50" s="128"/>
      <c r="J50" s="128"/>
    </row>
    <row r="51" spans="2:10" s="112" customFormat="1" ht="21" customHeight="1">
      <c r="B51" s="131" t="s">
        <v>98</v>
      </c>
      <c r="C51" s="132" t="s">
        <v>167</v>
      </c>
      <c r="D51" s="523"/>
      <c r="E51" s="523"/>
      <c r="F51" s="523"/>
      <c r="G51" s="518"/>
      <c r="H51" s="518"/>
      <c r="I51" s="128"/>
      <c r="J51" s="128"/>
    </row>
    <row r="52" spans="2:10" s="112" customFormat="1" ht="21" customHeight="1">
      <c r="B52" s="131" t="s">
        <v>100</v>
      </c>
      <c r="C52" s="132" t="s">
        <v>168</v>
      </c>
      <c r="D52" s="517"/>
      <c r="E52" s="517"/>
      <c r="F52" s="517"/>
      <c r="G52" s="518"/>
      <c r="H52" s="518"/>
      <c r="I52" s="128"/>
      <c r="J52" s="128"/>
    </row>
    <row r="53" spans="2:10" s="112" customFormat="1" ht="21" customHeight="1">
      <c r="B53" s="131" t="s">
        <v>102</v>
      </c>
      <c r="C53" s="132" t="s">
        <v>169</v>
      </c>
      <c r="D53" s="517"/>
      <c r="E53" s="517"/>
      <c r="F53" s="517"/>
      <c r="G53" s="518"/>
      <c r="H53" s="518"/>
      <c r="I53" s="128"/>
      <c r="J53" s="128"/>
    </row>
    <row r="54" spans="2:10" s="112" customFormat="1" ht="21" customHeight="1">
      <c r="B54" s="131" t="s">
        <v>104</v>
      </c>
      <c r="C54" s="132" t="s">
        <v>170</v>
      </c>
      <c r="D54" s="517"/>
      <c r="E54" s="517"/>
      <c r="F54" s="517"/>
      <c r="G54" s="518"/>
      <c r="H54" s="518"/>
      <c r="I54" s="128"/>
      <c r="J54" s="128"/>
    </row>
    <row r="55" spans="2:10" s="112" customFormat="1" ht="27" customHeight="1" thickBot="1">
      <c r="B55" s="131" t="s">
        <v>171</v>
      </c>
      <c r="C55" s="132" t="s">
        <v>166</v>
      </c>
      <c r="D55" s="521"/>
      <c r="E55" s="521"/>
      <c r="F55" s="521"/>
      <c r="G55" s="522"/>
      <c r="H55" s="522"/>
      <c r="I55" s="128"/>
      <c r="J55" s="128"/>
    </row>
    <row r="56" spans="2:10" s="138" customFormat="1" ht="23.25" customHeight="1" thickBot="1">
      <c r="B56" s="123"/>
      <c r="C56" s="133"/>
      <c r="D56" s="342"/>
      <c r="E56" s="343">
        <f>SUM(E51:E55)</f>
        <v>0</v>
      </c>
      <c r="F56" s="343">
        <f>SUM(F51:F55)</f>
        <v>0</v>
      </c>
      <c r="G56" s="344">
        <f>SUM(G51:G55)</f>
        <v>0</v>
      </c>
      <c r="H56" s="344">
        <f>SUM(H51:H55)</f>
        <v>0</v>
      </c>
      <c r="I56" s="137"/>
      <c r="J56" s="137"/>
    </row>
    <row r="57" spans="2:10" ht="30.75" customHeight="1">
      <c r="B57" s="646" t="s">
        <v>172</v>
      </c>
      <c r="C57" s="647"/>
      <c r="D57" s="524">
        <f>SUM(D6:D55)-D50-D43-D17-D10</f>
        <v>0</v>
      </c>
      <c r="E57" s="524">
        <f>SUM(E6:E55)-E50-E43-E17-E10</f>
        <v>0</v>
      </c>
      <c r="F57" s="524">
        <f>SUM(F6:F55)-F50-F43-F17-F10</f>
        <v>0</v>
      </c>
      <c r="G57" s="524">
        <f>SUM(G6:G55)-G50-G43-G17-G10</f>
        <v>0</v>
      </c>
      <c r="H57" s="524">
        <f>SUM(H6:H55)-H50-H43-H17-H10</f>
        <v>0</v>
      </c>
      <c r="I57" s="142"/>
      <c r="J57" s="142"/>
    </row>
    <row r="58" spans="2:10" s="148" customFormat="1" ht="15" customHeight="1">
      <c r="B58" s="139"/>
      <c r="C58" s="140"/>
      <c r="D58" s="141"/>
      <c r="E58" s="141"/>
      <c r="F58" s="345"/>
      <c r="G58" s="114"/>
      <c r="H58" s="142"/>
      <c r="I58" s="147"/>
      <c r="J58" s="147"/>
    </row>
    <row r="59" spans="2:10" s="148" customFormat="1" ht="5.25" customHeight="1">
      <c r="B59" s="143" t="s">
        <v>173</v>
      </c>
      <c r="C59" s="144"/>
      <c r="D59" s="145"/>
      <c r="E59" s="146"/>
      <c r="F59" s="146"/>
      <c r="G59" s="147"/>
      <c r="H59" s="147"/>
      <c r="I59" s="147"/>
      <c r="J59" s="147"/>
    </row>
    <row r="60" spans="2:10" s="148" customFormat="1" ht="27.75" customHeight="1">
      <c r="B60" s="149"/>
      <c r="C60" s="150" t="s">
        <v>174</v>
      </c>
      <c r="D60" s="151"/>
      <c r="E60" s="146"/>
      <c r="F60" s="146"/>
      <c r="G60" s="147"/>
      <c r="H60" s="147"/>
      <c r="I60" s="147"/>
      <c r="J60" s="147"/>
    </row>
    <row r="61" spans="2:10" s="148" customFormat="1" ht="27.75" customHeight="1">
      <c r="B61" s="152"/>
      <c r="C61" s="153" t="s">
        <v>175</v>
      </c>
      <c r="D61" s="531" t="s">
        <v>176</v>
      </c>
      <c r="E61" s="146"/>
      <c r="F61" s="146"/>
      <c r="G61" s="147"/>
      <c r="H61" s="147"/>
      <c r="I61" s="147"/>
      <c r="J61" s="147"/>
    </row>
    <row r="62" spans="2:10" s="148" customFormat="1" ht="16.5" customHeight="1">
      <c r="B62" s="152"/>
      <c r="C62" s="154" t="s">
        <v>177</v>
      </c>
      <c r="D62" s="531" t="s">
        <v>178</v>
      </c>
      <c r="E62" s="146"/>
      <c r="F62" s="146"/>
      <c r="G62" s="147"/>
      <c r="H62" s="147"/>
      <c r="I62" s="147"/>
      <c r="J62" s="147"/>
    </row>
    <row r="63" spans="2:10" s="148" customFormat="1" ht="13.5" customHeight="1">
      <c r="B63" s="152"/>
      <c r="C63" s="153" t="s">
        <v>179</v>
      </c>
      <c r="D63" s="531" t="s">
        <v>178</v>
      </c>
      <c r="E63" s="146"/>
      <c r="F63" s="146"/>
      <c r="G63" s="147"/>
      <c r="H63" s="147"/>
      <c r="I63" s="147"/>
      <c r="J63" s="147"/>
    </row>
    <row r="64" spans="2:10" s="148" customFormat="1" ht="13.5" customHeight="1">
      <c r="B64" s="152"/>
      <c r="C64" s="153" t="s">
        <v>180</v>
      </c>
      <c r="D64" s="532" t="s">
        <v>178</v>
      </c>
      <c r="E64" s="146"/>
      <c r="F64" s="146"/>
      <c r="G64" s="147"/>
      <c r="H64" s="147"/>
      <c r="I64" s="147"/>
      <c r="J64" s="147"/>
    </row>
    <row r="65" spans="2:10" s="148" customFormat="1" ht="13.5" customHeight="1">
      <c r="B65" s="152"/>
      <c r="C65" s="153" t="s">
        <v>181</v>
      </c>
      <c r="D65" s="531" t="s">
        <v>299</v>
      </c>
      <c r="E65" s="146"/>
      <c r="F65" s="146"/>
      <c r="G65" s="147"/>
      <c r="H65" s="147"/>
      <c r="I65" s="147"/>
      <c r="J65" s="147"/>
    </row>
    <row r="66" spans="1:10" s="148" customFormat="1" ht="13.5" customHeight="1">
      <c r="A66" s="155"/>
      <c r="B66" s="152"/>
      <c r="C66" s="148" t="s">
        <v>182</v>
      </c>
      <c r="D66" s="531" t="s">
        <v>178</v>
      </c>
      <c r="E66" s="146"/>
      <c r="F66" s="146"/>
      <c r="G66" s="147"/>
      <c r="H66" s="147"/>
      <c r="I66" s="147"/>
      <c r="J66" s="147"/>
    </row>
    <row r="67" spans="1:11" s="155" customFormat="1" ht="28.5" customHeight="1">
      <c r="A67" s="161"/>
      <c r="D67" s="156"/>
      <c r="E67" s="157"/>
      <c r="F67" s="157"/>
      <c r="G67" s="158"/>
      <c r="H67" s="159"/>
      <c r="I67" s="160"/>
      <c r="J67" s="160"/>
      <c r="K67" s="160"/>
    </row>
    <row r="68" spans="4:11" s="161" customFormat="1" ht="27" customHeight="1">
      <c r="D68" s="162"/>
      <c r="E68" s="163"/>
      <c r="F68" s="163"/>
      <c r="G68" s="164"/>
      <c r="H68" s="165"/>
      <c r="I68" s="166"/>
      <c r="J68" s="166"/>
      <c r="K68" s="166"/>
    </row>
    <row r="69" spans="4:11" s="161" customFormat="1" ht="27.75" customHeight="1">
      <c r="D69" s="162"/>
      <c r="E69" s="163"/>
      <c r="F69" s="163"/>
      <c r="G69" s="164"/>
      <c r="H69" s="165"/>
      <c r="I69" s="166"/>
      <c r="J69" s="166"/>
      <c r="K69" s="166"/>
    </row>
    <row r="70" spans="4:11" s="161" customFormat="1" ht="19.5" customHeight="1">
      <c r="D70" s="162"/>
      <c r="E70" s="163"/>
      <c r="F70" s="163"/>
      <c r="G70" s="164"/>
      <c r="H70" s="165"/>
      <c r="I70" s="166"/>
      <c r="J70" s="166"/>
      <c r="K70" s="166"/>
    </row>
    <row r="71" spans="4:11" s="161" customFormat="1" ht="18.75" customHeight="1">
      <c r="D71" s="162"/>
      <c r="E71" s="163"/>
      <c r="F71" s="163"/>
      <c r="G71" s="164"/>
      <c r="H71" s="165"/>
      <c r="I71" s="166"/>
      <c r="J71" s="166"/>
      <c r="K71" s="166"/>
    </row>
    <row r="72" spans="4:11" s="161" customFormat="1" ht="21" customHeight="1">
      <c r="D72" s="162"/>
      <c r="E72" s="163"/>
      <c r="F72" s="163"/>
      <c r="G72" s="164"/>
      <c r="H72" s="165"/>
      <c r="I72" s="166"/>
      <c r="J72" s="166"/>
      <c r="K72" s="166"/>
    </row>
    <row r="73" spans="2:11" s="161" customFormat="1" ht="14.25" customHeight="1">
      <c r="B73" s="167"/>
      <c r="C73" s="168"/>
      <c r="D73" s="169"/>
      <c r="E73" s="163"/>
      <c r="F73" s="163"/>
      <c r="G73" s="164"/>
      <c r="H73" s="165"/>
      <c r="I73" s="166"/>
      <c r="J73" s="166"/>
      <c r="K73" s="166"/>
    </row>
    <row r="74" spans="2:11" s="161" customFormat="1" ht="21" customHeight="1">
      <c r="B74" s="170"/>
      <c r="C74" s="170"/>
      <c r="D74" s="162"/>
      <c r="E74" s="162"/>
      <c r="F74" s="162"/>
      <c r="G74" s="171"/>
      <c r="H74" s="171"/>
      <c r="I74" s="170"/>
      <c r="J74" s="170"/>
      <c r="K74" s="170"/>
    </row>
    <row r="75" spans="4:8" s="161" customFormat="1" ht="21" customHeight="1">
      <c r="D75" s="162"/>
      <c r="E75" s="162"/>
      <c r="F75" s="162"/>
      <c r="G75" s="172"/>
      <c r="H75" s="172"/>
    </row>
    <row r="76" spans="4:11" s="161" customFormat="1" ht="21" customHeight="1">
      <c r="D76" s="162"/>
      <c r="E76" s="162"/>
      <c r="F76" s="162"/>
      <c r="G76" s="172"/>
      <c r="H76" s="172"/>
      <c r="J76" s="170"/>
      <c r="K76" s="170"/>
    </row>
    <row r="77" spans="1:8" s="161" customFormat="1" ht="15.75" customHeight="1">
      <c r="A77" s="110"/>
      <c r="D77" s="162"/>
      <c r="E77" s="162"/>
      <c r="F77" s="162"/>
      <c r="G77" s="172"/>
      <c r="H77" s="172"/>
    </row>
    <row r="78" spans="2:8" ht="42.75" customHeight="1">
      <c r="B78" s="110"/>
      <c r="C78" s="110"/>
      <c r="D78" s="173"/>
      <c r="E78" s="173"/>
      <c r="F78" s="173"/>
      <c r="G78" s="114"/>
      <c r="H78" s="114"/>
    </row>
    <row r="79" spans="2:8" ht="43.5" customHeight="1">
      <c r="B79" s="110"/>
      <c r="C79" s="110"/>
      <c r="D79" s="173"/>
      <c r="E79" s="173"/>
      <c r="F79" s="173"/>
      <c r="G79" s="114"/>
      <c r="H79" s="114"/>
    </row>
    <row r="80" spans="2:8" ht="30" customHeight="1">
      <c r="B80" s="110"/>
      <c r="C80" s="110"/>
      <c r="D80" s="173"/>
      <c r="E80" s="173"/>
      <c r="F80" s="173"/>
      <c r="G80" s="114"/>
      <c r="H80" s="114"/>
    </row>
    <row r="81" spans="2:8" ht="30" customHeight="1">
      <c r="B81" s="110"/>
      <c r="C81" s="110"/>
      <c r="D81" s="173"/>
      <c r="E81" s="173"/>
      <c r="F81" s="173"/>
      <c r="G81" s="114"/>
      <c r="H81" s="114"/>
    </row>
    <row r="82" spans="2:8" ht="30" customHeight="1">
      <c r="B82" s="110"/>
      <c r="C82" s="110"/>
      <c r="D82" s="173"/>
      <c r="E82" s="173"/>
      <c r="F82" s="173"/>
      <c r="G82" s="114"/>
      <c r="H82" s="114"/>
    </row>
    <row r="83" spans="2:8" ht="30" customHeight="1">
      <c r="B83" s="110"/>
      <c r="C83" s="110"/>
      <c r="D83" s="173"/>
      <c r="E83" s="173"/>
      <c r="F83" s="173"/>
      <c r="G83" s="114"/>
      <c r="H83" s="114"/>
    </row>
    <row r="84" spans="2:8" ht="30" customHeight="1">
      <c r="B84" s="110"/>
      <c r="C84" s="110"/>
      <c r="D84" s="173"/>
      <c r="E84" s="173"/>
      <c r="F84" s="173"/>
      <c r="G84" s="114"/>
      <c r="H84" s="114"/>
    </row>
    <row r="85" spans="2:8" ht="30" customHeight="1">
      <c r="B85" s="110"/>
      <c r="C85" s="110"/>
      <c r="D85" s="173"/>
      <c r="E85" s="173"/>
      <c r="F85" s="173"/>
      <c r="G85" s="114"/>
      <c r="H85" s="114"/>
    </row>
    <row r="86" spans="2:8" ht="30" customHeight="1">
      <c r="B86" s="110"/>
      <c r="C86" s="110"/>
      <c r="D86" s="173"/>
      <c r="E86" s="173"/>
      <c r="F86" s="173"/>
      <c r="G86" s="114"/>
      <c r="H86" s="114"/>
    </row>
    <row r="87" spans="2:8" ht="30" customHeight="1">
      <c r="B87" s="110"/>
      <c r="C87" s="110"/>
      <c r="D87" s="173"/>
      <c r="E87" s="173"/>
      <c r="F87" s="173"/>
      <c r="G87" s="114"/>
      <c r="H87" s="114"/>
    </row>
    <row r="88" spans="2:8" ht="30" customHeight="1">
      <c r="B88" s="110"/>
      <c r="C88" s="110"/>
      <c r="D88" s="173"/>
      <c r="E88" s="173"/>
      <c r="F88" s="173"/>
      <c r="G88" s="114"/>
      <c r="H88" s="114"/>
    </row>
    <row r="89" spans="2:8" ht="30" customHeight="1">
      <c r="B89" s="110"/>
      <c r="C89" s="110"/>
      <c r="D89" s="173"/>
      <c r="E89" s="173"/>
      <c r="F89" s="173"/>
      <c r="G89" s="114"/>
      <c r="H89" s="114"/>
    </row>
    <row r="90" spans="2:8" ht="30" customHeight="1">
      <c r="B90" s="110"/>
      <c r="C90" s="110"/>
      <c r="D90" s="173"/>
      <c r="E90" s="173"/>
      <c r="F90" s="173"/>
      <c r="G90" s="114"/>
      <c r="H90" s="114"/>
    </row>
    <row r="91" spans="2:8" ht="30" customHeight="1">
      <c r="B91" s="110"/>
      <c r="C91" s="110"/>
      <c r="D91" s="173"/>
      <c r="E91" s="173"/>
      <c r="F91" s="173"/>
      <c r="G91" s="114"/>
      <c r="H91" s="114"/>
    </row>
    <row r="92" spans="2:8" ht="30" customHeight="1">
      <c r="B92" s="110"/>
      <c r="C92" s="110"/>
      <c r="D92" s="173"/>
      <c r="E92" s="173"/>
      <c r="F92" s="173"/>
      <c r="G92" s="114"/>
      <c r="H92" s="114"/>
    </row>
    <row r="93" spans="2:8" ht="30" customHeight="1">
      <c r="B93" s="110"/>
      <c r="C93" s="110"/>
      <c r="D93" s="173"/>
      <c r="E93" s="173"/>
      <c r="F93" s="173"/>
      <c r="G93" s="114"/>
      <c r="H93" s="114"/>
    </row>
    <row r="94" spans="2:8" ht="30" customHeight="1">
      <c r="B94" s="110"/>
      <c r="C94" s="110"/>
      <c r="D94" s="173"/>
      <c r="E94" s="173"/>
      <c r="F94" s="173"/>
      <c r="G94" s="114"/>
      <c r="H94" s="114"/>
    </row>
    <row r="95" spans="2:8" ht="30" customHeight="1">
      <c r="B95" s="110"/>
      <c r="C95" s="110"/>
      <c r="D95" s="173"/>
      <c r="E95" s="173"/>
      <c r="F95" s="173"/>
      <c r="G95" s="114"/>
      <c r="H95" s="114"/>
    </row>
    <row r="96" spans="2:8" ht="30" customHeight="1">
      <c r="B96" s="110"/>
      <c r="C96" s="110"/>
      <c r="D96" s="173"/>
      <c r="E96" s="173"/>
      <c r="F96" s="173"/>
      <c r="G96" s="114"/>
      <c r="H96" s="114"/>
    </row>
    <row r="97" spans="2:8" ht="30" customHeight="1">
      <c r="B97" s="110"/>
      <c r="C97" s="110"/>
      <c r="D97" s="173"/>
      <c r="E97" s="173"/>
      <c r="F97" s="173"/>
      <c r="G97" s="114"/>
      <c r="H97" s="114"/>
    </row>
    <row r="98" spans="2:8" ht="30" customHeight="1">
      <c r="B98" s="110"/>
      <c r="C98" s="110"/>
      <c r="D98" s="173"/>
      <c r="E98" s="173"/>
      <c r="F98" s="173"/>
      <c r="G98" s="114"/>
      <c r="H98" s="114"/>
    </row>
    <row r="99" spans="2:8" ht="30" customHeight="1">
      <c r="B99" s="110"/>
      <c r="C99" s="110"/>
      <c r="D99" s="173"/>
      <c r="E99" s="173"/>
      <c r="F99" s="173"/>
      <c r="G99" s="114"/>
      <c r="H99" s="114"/>
    </row>
    <row r="100" spans="2:8" ht="30" customHeight="1">
      <c r="B100" s="110"/>
      <c r="C100" s="110"/>
      <c r="D100" s="173"/>
      <c r="E100" s="173"/>
      <c r="F100" s="173"/>
      <c r="G100" s="114"/>
      <c r="H100" s="114"/>
    </row>
    <row r="101" spans="2:8" ht="30" customHeight="1">
      <c r="B101" s="110"/>
      <c r="C101" s="110"/>
      <c r="D101" s="173"/>
      <c r="E101" s="173"/>
      <c r="F101" s="173"/>
      <c r="G101" s="114"/>
      <c r="H101" s="114"/>
    </row>
    <row r="102" spans="2:8" ht="30" customHeight="1">
      <c r="B102" s="110"/>
      <c r="C102" s="110"/>
      <c r="D102" s="173"/>
      <c r="E102" s="173"/>
      <c r="F102" s="173"/>
      <c r="G102" s="114"/>
      <c r="H102" s="114"/>
    </row>
    <row r="103" spans="2:8" ht="30" customHeight="1">
      <c r="B103" s="110"/>
      <c r="C103" s="110"/>
      <c r="D103" s="173"/>
      <c r="E103" s="173"/>
      <c r="F103" s="173"/>
      <c r="G103" s="114"/>
      <c r="H103" s="114"/>
    </row>
    <row r="104" spans="1:8" ht="25.5" customHeight="1">
      <c r="A104" s="155"/>
      <c r="B104" s="110"/>
      <c r="C104" s="110"/>
      <c r="D104" s="173"/>
      <c r="E104" s="173"/>
      <c r="F104" s="173"/>
      <c r="G104" s="114"/>
      <c r="H104" s="114"/>
    </row>
    <row r="105" spans="4:8" s="155" customFormat="1" ht="36.75" customHeight="1">
      <c r="D105" s="156"/>
      <c r="E105" s="156"/>
      <c r="F105" s="156"/>
      <c r="G105" s="174"/>
      <c r="H105" s="174"/>
    </row>
    <row r="106" spans="4:8" s="155" customFormat="1" ht="33" customHeight="1">
      <c r="D106" s="156"/>
      <c r="E106" s="156"/>
      <c r="F106" s="156"/>
      <c r="G106" s="174"/>
      <c r="H106" s="174"/>
    </row>
    <row r="107" spans="4:8" s="155" customFormat="1" ht="32.25" customHeight="1">
      <c r="D107" s="156"/>
      <c r="E107" s="156"/>
      <c r="F107" s="156"/>
      <c r="G107" s="174"/>
      <c r="H107" s="174"/>
    </row>
    <row r="108" spans="4:8" s="155" customFormat="1" ht="20.25" customHeight="1">
      <c r="D108" s="156"/>
      <c r="E108" s="156"/>
      <c r="F108" s="156"/>
      <c r="G108" s="174"/>
      <c r="H108" s="174"/>
    </row>
    <row r="109" spans="4:8" s="155" customFormat="1" ht="19.5" customHeight="1">
      <c r="D109" s="156"/>
      <c r="E109" s="156"/>
      <c r="F109" s="156"/>
      <c r="G109" s="174"/>
      <c r="H109" s="174"/>
    </row>
    <row r="110" spans="4:8" s="155" customFormat="1" ht="21.75" customHeight="1">
      <c r="D110" s="156"/>
      <c r="E110" s="156"/>
      <c r="F110" s="156"/>
      <c r="G110" s="174"/>
      <c r="H110" s="174"/>
    </row>
    <row r="111" spans="4:8" s="155" customFormat="1" ht="12" customHeight="1">
      <c r="D111" s="156"/>
      <c r="E111" s="156"/>
      <c r="F111" s="156"/>
      <c r="G111" s="174"/>
      <c r="H111" s="174"/>
    </row>
    <row r="112" spans="4:8" s="155" customFormat="1" ht="12" customHeight="1">
      <c r="D112" s="156"/>
      <c r="E112" s="156"/>
      <c r="F112" s="156"/>
      <c r="G112" s="174"/>
      <c r="H112" s="174"/>
    </row>
    <row r="113" spans="2:11" s="155" customFormat="1" ht="12" customHeight="1">
      <c r="B113" s="175"/>
      <c r="C113" s="175"/>
      <c r="D113" s="176"/>
      <c r="E113" s="176"/>
      <c r="F113" s="176"/>
      <c r="G113" s="177"/>
      <c r="H113" s="177"/>
      <c r="I113" s="175"/>
      <c r="J113" s="175"/>
      <c r="K113" s="175"/>
    </row>
    <row r="114" spans="2:8" s="155" customFormat="1" ht="12" customHeight="1">
      <c r="B114" s="178"/>
      <c r="C114" s="168"/>
      <c r="D114" s="169"/>
      <c r="E114" s="179"/>
      <c r="F114" s="179"/>
      <c r="G114" s="174"/>
      <c r="H114" s="174"/>
    </row>
    <row r="115" spans="2:8" s="155" customFormat="1" ht="12" customHeight="1">
      <c r="B115" s="178"/>
      <c r="C115" s="168"/>
      <c r="D115" s="169"/>
      <c r="E115" s="179"/>
      <c r="F115" s="179"/>
      <c r="G115" s="174"/>
      <c r="H115" s="174"/>
    </row>
    <row r="116" spans="4:8" s="155" customFormat="1" ht="12" customHeight="1">
      <c r="D116" s="156"/>
      <c r="E116" s="156"/>
      <c r="F116" s="156"/>
      <c r="G116" s="174"/>
      <c r="H116" s="174"/>
    </row>
    <row r="117" spans="4:8" s="155" customFormat="1" ht="30" customHeight="1">
      <c r="D117" s="156"/>
      <c r="E117" s="156"/>
      <c r="F117" s="156"/>
      <c r="G117" s="174"/>
      <c r="H117" s="174"/>
    </row>
    <row r="118" spans="1:8" s="155" customFormat="1" ht="19.5" customHeight="1">
      <c r="A118" s="82"/>
      <c r="D118" s="156"/>
      <c r="E118" s="156"/>
      <c r="F118" s="156"/>
      <c r="G118" s="174"/>
      <c r="H118" s="174"/>
    </row>
    <row r="119" spans="1:11" s="82" customFormat="1" ht="15" customHeight="1">
      <c r="A119" s="110"/>
      <c r="B119" s="111"/>
      <c r="C119" s="112"/>
      <c r="D119" s="113"/>
      <c r="E119" s="113"/>
      <c r="F119" s="113"/>
      <c r="G119" s="114"/>
      <c r="H119" s="114"/>
      <c r="I119" s="110"/>
      <c r="J119" s="110"/>
      <c r="K119" s="110"/>
    </row>
    <row r="120" spans="2:8" ht="42" customHeight="1">
      <c r="B120" s="110"/>
      <c r="C120" s="110"/>
      <c r="D120" s="173"/>
      <c r="E120" s="173"/>
      <c r="F120" s="173"/>
      <c r="G120" s="114"/>
      <c r="H120" s="114"/>
    </row>
    <row r="121" spans="2:8" ht="44.25" customHeight="1">
      <c r="B121" s="110"/>
      <c r="C121" s="110"/>
      <c r="D121" s="173"/>
      <c r="E121" s="173"/>
      <c r="F121" s="173"/>
      <c r="G121" s="114"/>
      <c r="H121" s="114"/>
    </row>
    <row r="122" spans="2:8" ht="31.5" customHeight="1">
      <c r="B122" s="110"/>
      <c r="C122" s="110"/>
      <c r="D122" s="173"/>
      <c r="E122" s="173"/>
      <c r="F122" s="173"/>
      <c r="G122" s="114"/>
      <c r="H122" s="114"/>
    </row>
    <row r="123" spans="2:8" ht="30" customHeight="1">
      <c r="B123" s="110"/>
      <c r="C123" s="110"/>
      <c r="D123" s="173"/>
      <c r="E123" s="173"/>
      <c r="F123" s="173"/>
      <c r="G123" s="114"/>
      <c r="H123" s="114"/>
    </row>
    <row r="124" spans="2:8" ht="30" customHeight="1">
      <c r="B124" s="110"/>
      <c r="C124" s="110"/>
      <c r="D124" s="173"/>
      <c r="E124" s="173"/>
      <c r="F124" s="173"/>
      <c r="G124" s="114"/>
      <c r="H124" s="114"/>
    </row>
    <row r="125" spans="2:8" ht="30" customHeight="1">
      <c r="B125" s="110"/>
      <c r="C125" s="110"/>
      <c r="D125" s="173"/>
      <c r="E125" s="173"/>
      <c r="F125" s="173"/>
      <c r="G125" s="114"/>
      <c r="H125" s="114"/>
    </row>
    <row r="126" spans="2:8" ht="30" customHeight="1">
      <c r="B126" s="110"/>
      <c r="C126" s="110"/>
      <c r="D126" s="173"/>
      <c r="E126" s="173"/>
      <c r="F126" s="173"/>
      <c r="G126" s="114"/>
      <c r="H126" s="114"/>
    </row>
    <row r="127" spans="2:8" ht="30" customHeight="1">
      <c r="B127" s="110"/>
      <c r="C127" s="110"/>
      <c r="D127" s="173"/>
      <c r="E127" s="173"/>
      <c r="F127" s="173"/>
      <c r="G127" s="114"/>
      <c r="H127" s="114"/>
    </row>
    <row r="128" spans="2:8" ht="30" customHeight="1">
      <c r="B128" s="110"/>
      <c r="C128" s="110"/>
      <c r="D128" s="173"/>
      <c r="E128" s="173"/>
      <c r="F128" s="173"/>
      <c r="G128" s="114"/>
      <c r="H128" s="114"/>
    </row>
    <row r="129" spans="2:8" ht="30" customHeight="1">
      <c r="B129" s="110"/>
      <c r="C129" s="110"/>
      <c r="D129" s="173"/>
      <c r="E129" s="173"/>
      <c r="F129" s="173"/>
      <c r="G129" s="114"/>
      <c r="H129" s="114"/>
    </row>
    <row r="130" spans="2:8" ht="30" customHeight="1">
      <c r="B130" s="110"/>
      <c r="C130" s="110"/>
      <c r="D130" s="173"/>
      <c r="E130" s="173"/>
      <c r="F130" s="173"/>
      <c r="G130" s="114"/>
      <c r="H130" s="114"/>
    </row>
    <row r="131" spans="2:8" ht="30" customHeight="1">
      <c r="B131" s="110"/>
      <c r="C131" s="110"/>
      <c r="D131" s="173"/>
      <c r="E131" s="173"/>
      <c r="F131" s="173"/>
      <c r="G131" s="114"/>
      <c r="H131" s="114"/>
    </row>
    <row r="132" spans="2:8" ht="30" customHeight="1">
      <c r="B132" s="110"/>
      <c r="C132" s="110"/>
      <c r="D132" s="173"/>
      <c r="E132" s="173"/>
      <c r="F132" s="173"/>
      <c r="G132" s="114"/>
      <c r="H132" s="114"/>
    </row>
    <row r="133" spans="2:8" ht="30" customHeight="1">
      <c r="B133" s="110"/>
      <c r="C133" s="110"/>
      <c r="D133" s="173"/>
      <c r="E133" s="173"/>
      <c r="F133" s="173"/>
      <c r="G133" s="114"/>
      <c r="H133" s="114"/>
    </row>
    <row r="134" spans="2:8" ht="30" customHeight="1">
      <c r="B134" s="110"/>
      <c r="C134" s="110"/>
      <c r="D134" s="173"/>
      <c r="E134" s="173"/>
      <c r="F134" s="173"/>
      <c r="G134" s="114"/>
      <c r="H134" s="114"/>
    </row>
    <row r="135" spans="2:8" ht="30" customHeight="1">
      <c r="B135" s="110"/>
      <c r="C135" s="110"/>
      <c r="D135" s="173"/>
      <c r="E135" s="173"/>
      <c r="F135" s="173"/>
      <c r="G135" s="114"/>
      <c r="H135" s="114"/>
    </row>
    <row r="136" spans="2:8" ht="30" customHeight="1">
      <c r="B136" s="110"/>
      <c r="C136" s="110"/>
      <c r="D136" s="173"/>
      <c r="E136" s="173"/>
      <c r="F136" s="173"/>
      <c r="G136" s="180"/>
      <c r="H136" s="180"/>
    </row>
    <row r="137" spans="2:6" ht="30" customHeight="1">
      <c r="B137" s="110"/>
      <c r="C137" s="110"/>
      <c r="D137" s="173"/>
      <c r="E137" s="173"/>
      <c r="F137" s="173"/>
    </row>
    <row r="138" spans="2:6" ht="30" customHeight="1">
      <c r="B138" s="110"/>
      <c r="C138" s="110"/>
      <c r="D138" s="173"/>
      <c r="E138" s="173"/>
      <c r="F138" s="173"/>
    </row>
    <row r="139" spans="2:6" ht="30" customHeight="1">
      <c r="B139" s="110"/>
      <c r="C139" s="110"/>
      <c r="D139" s="173"/>
      <c r="E139" s="173"/>
      <c r="F139" s="173"/>
    </row>
    <row r="140" spans="2:6" ht="30" customHeight="1">
      <c r="B140" s="110"/>
      <c r="C140" s="110"/>
      <c r="D140" s="173"/>
      <c r="E140" s="173"/>
      <c r="F140" s="173"/>
    </row>
    <row r="141" spans="2:6" ht="40.5" customHeight="1">
      <c r="B141" s="110"/>
      <c r="C141" s="110"/>
      <c r="D141" s="173"/>
      <c r="E141" s="173"/>
      <c r="F141" s="173"/>
    </row>
    <row r="142" spans="2:6" ht="30" customHeight="1">
      <c r="B142" s="110"/>
      <c r="C142" s="110"/>
      <c r="D142" s="173"/>
      <c r="E142" s="173"/>
      <c r="F142" s="173"/>
    </row>
    <row r="143" spans="2:6" ht="36" customHeight="1">
      <c r="B143" s="110"/>
      <c r="C143" s="110"/>
      <c r="D143" s="173"/>
      <c r="E143" s="173"/>
      <c r="F143" s="173"/>
    </row>
    <row r="144" spans="2:6" ht="24" customHeight="1">
      <c r="B144" s="110"/>
      <c r="C144" s="110"/>
      <c r="D144" s="173"/>
      <c r="E144" s="173"/>
      <c r="F144" s="173"/>
    </row>
    <row r="145" spans="2:6" ht="19.5" customHeight="1">
      <c r="B145" s="110"/>
      <c r="C145" s="110"/>
      <c r="D145" s="173"/>
      <c r="E145" s="173"/>
      <c r="F145" s="173"/>
    </row>
    <row r="146" spans="2:6" ht="22.5" customHeight="1">
      <c r="B146" s="110"/>
      <c r="C146" s="110"/>
      <c r="D146" s="173"/>
      <c r="E146" s="173"/>
      <c r="F146" s="173"/>
    </row>
    <row r="147" spans="2:6" ht="22.5" customHeight="1">
      <c r="B147" s="110"/>
      <c r="C147" s="110"/>
      <c r="D147" s="173"/>
      <c r="E147" s="173"/>
      <c r="F147" s="173"/>
    </row>
    <row r="148" spans="2:6" ht="30" customHeight="1">
      <c r="B148" s="110"/>
      <c r="C148" s="110"/>
      <c r="D148" s="173"/>
      <c r="E148" s="173"/>
      <c r="F148" s="173"/>
    </row>
    <row r="149" spans="2:6" ht="30" customHeight="1">
      <c r="B149" s="110"/>
      <c r="C149" s="110"/>
      <c r="D149" s="173"/>
      <c r="E149" s="173"/>
      <c r="F149" s="173"/>
    </row>
    <row r="150" spans="2:6" ht="30" customHeight="1">
      <c r="B150" s="110"/>
      <c r="C150" s="110"/>
      <c r="D150" s="173"/>
      <c r="E150" s="173"/>
      <c r="F150" s="173"/>
    </row>
    <row r="151" ht="15">
      <c r="A151" s="155"/>
    </row>
    <row r="152" spans="1:8" s="155" customFormat="1" ht="12.75">
      <c r="A152" s="110"/>
      <c r="B152" s="82"/>
      <c r="C152" s="82"/>
      <c r="D152" s="182"/>
      <c r="E152" s="182"/>
      <c r="F152" s="182"/>
      <c r="G152" s="183"/>
      <c r="H152" s="184"/>
    </row>
    <row r="153" ht="15">
      <c r="A153" s="155"/>
    </row>
    <row r="154" spans="1:8" s="155" customFormat="1" ht="12.75">
      <c r="A154" s="110"/>
      <c r="B154" s="82"/>
      <c r="C154" s="82"/>
      <c r="D154" s="182"/>
      <c r="E154" s="182"/>
      <c r="F154" s="182"/>
      <c r="G154" s="183"/>
      <c r="H154" s="183"/>
    </row>
  </sheetData>
  <mergeCells count="4">
    <mergeCell ref="B2:H2"/>
    <mergeCell ref="B57:C57"/>
    <mergeCell ref="G3:H3"/>
    <mergeCell ref="D1:H1"/>
  </mergeCells>
  <printOptions horizontalCentered="1"/>
  <pageMargins left="0.5905511811023623" right="0.23" top="0" bottom="0" header="0.35433070866141736" footer="0.31496062992125984"/>
  <pageSetup fitToHeight="1" fitToWidth="1" horizontalDpi="600" verticalDpi="600" orientation="portrait" pageOrder="overThenDown" paperSize="9" scale="50" r:id="rId1"/>
  <headerFooter alignWithMargins="0">
    <oddFooter>&amp;LBeschluss Landesentgeltkommission 15.06.2004,  Anpassung 1.1.2005  laut Beschluss  Landesentgeltkommission  20.12.2004                                                   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V37"/>
  <sheetViews>
    <sheetView workbookViewId="0" topLeftCell="A1">
      <selection activeCell="C25" sqref="C25"/>
    </sheetView>
  </sheetViews>
  <sheetFormatPr defaultColWidth="11.421875" defaultRowHeight="12.75"/>
  <cols>
    <col min="1" max="1" width="16.00390625" style="0" customWidth="1"/>
    <col min="2" max="2" width="30.57421875" style="306" customWidth="1"/>
    <col min="3" max="3" width="13.28125" style="307" customWidth="1"/>
    <col min="4" max="4" width="9.7109375" style="306" customWidth="1"/>
    <col min="5" max="5" width="10.28125" style="0" customWidth="1"/>
    <col min="6" max="6" width="12.140625" style="17" customWidth="1"/>
    <col min="7" max="7" width="13.00390625" style="308" customWidth="1"/>
    <col min="8" max="8" width="15.421875" style="17" customWidth="1"/>
    <col min="9" max="9" width="16.28125" style="17" customWidth="1"/>
    <col min="10" max="10" width="16.57421875" style="0" customWidth="1"/>
    <col min="11" max="11" width="21.57421875" style="0" bestFit="1" customWidth="1"/>
    <col min="12" max="13" width="15.28125" style="0" customWidth="1"/>
    <col min="14" max="14" width="19.7109375" style="380" customWidth="1"/>
    <col min="15" max="15" width="22.140625" style="9" customWidth="1"/>
    <col min="16" max="16" width="22.421875" style="0" customWidth="1"/>
  </cols>
  <sheetData>
    <row r="1" spans="1:16" s="43" customFormat="1" ht="44.25" customHeight="1">
      <c r="A1" s="651" t="s">
        <v>325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66">
        <f>Antrag!E6</f>
        <v>0</v>
      </c>
      <c r="O1" s="666"/>
      <c r="P1" s="666"/>
    </row>
    <row r="2" spans="2:15" s="43" customFormat="1" ht="4.5" customHeight="1" hidden="1">
      <c r="B2" s="289"/>
      <c r="C2" s="290"/>
      <c r="D2" s="289"/>
      <c r="G2" s="289"/>
      <c r="N2" s="380"/>
      <c r="O2" s="548"/>
    </row>
    <row r="3" spans="1:16" s="43" customFormat="1" ht="31.5" customHeight="1">
      <c r="A3" s="652" t="s">
        <v>193</v>
      </c>
      <c r="B3" s="653"/>
      <c r="C3" s="653"/>
      <c r="D3" s="653"/>
      <c r="E3" s="653"/>
      <c r="F3" s="653"/>
      <c r="G3" s="654"/>
      <c r="H3" s="296" t="s">
        <v>298</v>
      </c>
      <c r="I3" s="297"/>
      <c r="J3" s="297"/>
      <c r="K3" s="298"/>
      <c r="L3" s="658" t="s">
        <v>194</v>
      </c>
      <c r="M3" s="659"/>
      <c r="N3" s="380"/>
      <c r="O3" s="662" t="s">
        <v>276</v>
      </c>
      <c r="P3" s="663"/>
    </row>
    <row r="4" spans="1:16" s="43" customFormat="1" ht="31.5" customHeight="1">
      <c r="A4" s="655"/>
      <c r="B4" s="656"/>
      <c r="C4" s="656"/>
      <c r="D4" s="656"/>
      <c r="E4" s="656"/>
      <c r="F4" s="656"/>
      <c r="G4" s="657"/>
      <c r="H4" s="527" t="s">
        <v>17</v>
      </c>
      <c r="I4" s="528"/>
      <c r="J4" s="529" t="s">
        <v>2</v>
      </c>
      <c r="K4" s="528"/>
      <c r="L4" s="660"/>
      <c r="M4" s="661"/>
      <c r="N4" s="380"/>
      <c r="O4" s="664"/>
      <c r="P4" s="665"/>
    </row>
    <row r="5" spans="1:17" s="82" customFormat="1" ht="75">
      <c r="A5" s="440" t="s">
        <v>290</v>
      </c>
      <c r="B5" s="339" t="s">
        <v>195</v>
      </c>
      <c r="C5" s="339" t="s">
        <v>196</v>
      </c>
      <c r="D5" s="300" t="s">
        <v>225</v>
      </c>
      <c r="E5" s="374" t="s">
        <v>234</v>
      </c>
      <c r="F5" s="339" t="s">
        <v>197</v>
      </c>
      <c r="G5" s="375" t="s">
        <v>235</v>
      </c>
      <c r="H5" s="375" t="s">
        <v>226</v>
      </c>
      <c r="I5" s="375" t="s">
        <v>227</v>
      </c>
      <c r="J5" s="374" t="s">
        <v>228</v>
      </c>
      <c r="K5" s="376" t="s">
        <v>229</v>
      </c>
      <c r="L5" s="377" t="s">
        <v>230</v>
      </c>
      <c r="M5" s="374" t="s">
        <v>231</v>
      </c>
      <c r="N5" s="374" t="s">
        <v>233</v>
      </c>
      <c r="O5" s="547" t="s">
        <v>278</v>
      </c>
      <c r="P5" s="547" t="s">
        <v>277</v>
      </c>
      <c r="Q5" s="378"/>
    </row>
    <row r="6" spans="1:16" s="305" customFormat="1" ht="29.25" customHeight="1">
      <c r="A6" s="301" t="s">
        <v>110</v>
      </c>
      <c r="B6" s="302" t="s">
        <v>111</v>
      </c>
      <c r="C6" s="303" t="s">
        <v>112</v>
      </c>
      <c r="D6" s="304" t="s">
        <v>113</v>
      </c>
      <c r="E6" s="301" t="s">
        <v>114</v>
      </c>
      <c r="F6" s="301" t="s">
        <v>198</v>
      </c>
      <c r="G6" s="304" t="s">
        <v>199</v>
      </c>
      <c r="H6" s="301" t="s">
        <v>200</v>
      </c>
      <c r="I6" s="301" t="s">
        <v>201</v>
      </c>
      <c r="J6" s="301" t="s">
        <v>202</v>
      </c>
      <c r="K6" s="301" t="s">
        <v>203</v>
      </c>
      <c r="L6" s="301" t="s">
        <v>204</v>
      </c>
      <c r="M6" s="301" t="s">
        <v>205</v>
      </c>
      <c r="N6" s="391"/>
      <c r="O6" s="393"/>
      <c r="P6" s="392"/>
    </row>
    <row r="7" spans="1:16" ht="24.75" customHeight="1">
      <c r="A7" s="309"/>
      <c r="B7" s="310"/>
      <c r="C7" s="311"/>
      <c r="D7" s="312"/>
      <c r="E7" s="313"/>
      <c r="F7" s="309"/>
      <c r="G7" s="312"/>
      <c r="H7" s="313"/>
      <c r="I7" s="313"/>
      <c r="J7" s="313"/>
      <c r="K7" s="313"/>
      <c r="L7" s="313"/>
      <c r="M7" s="313"/>
      <c r="N7" s="394">
        <f>IF(E7&gt;0,K7/E7*38.5,0)</f>
        <v>0</v>
      </c>
      <c r="O7" s="383"/>
      <c r="P7" s="399"/>
    </row>
    <row r="8" spans="1:16" ht="25.5" customHeight="1" hidden="1">
      <c r="A8" s="309"/>
      <c r="B8" s="310"/>
      <c r="C8" s="311"/>
      <c r="D8" s="312"/>
      <c r="E8" s="313"/>
      <c r="F8" s="309"/>
      <c r="G8" s="312"/>
      <c r="H8" s="313"/>
      <c r="I8" s="313"/>
      <c r="J8" s="313"/>
      <c r="K8" s="313"/>
      <c r="L8" s="313"/>
      <c r="M8" s="313"/>
      <c r="N8" s="389"/>
      <c r="O8" s="383"/>
      <c r="P8" s="399"/>
    </row>
    <row r="9" spans="1:16" ht="25.5" customHeight="1">
      <c r="A9" s="384"/>
      <c r="B9" s="667" t="s">
        <v>208</v>
      </c>
      <c r="C9" s="668"/>
      <c r="D9" s="385"/>
      <c r="E9" s="386">
        <f>SUM(E7:E8)/38.5</f>
        <v>0</v>
      </c>
      <c r="F9" s="384"/>
      <c r="G9" s="385"/>
      <c r="H9" s="387"/>
      <c r="I9" s="387"/>
      <c r="J9" s="387"/>
      <c r="K9" s="386">
        <f>SUM(K7:K8)</f>
        <v>0</v>
      </c>
      <c r="L9" s="387"/>
      <c r="M9" s="386">
        <f>IF(E9&gt;0,SUM(M7:M8)/E9,0)</f>
        <v>0</v>
      </c>
      <c r="N9" s="390">
        <f>IF(E9&gt;0,K9/E9,0)</f>
        <v>0</v>
      </c>
      <c r="O9" s="383"/>
      <c r="P9" s="399"/>
    </row>
    <row r="10" spans="1:16" ht="24" customHeight="1">
      <c r="A10" s="309"/>
      <c r="B10" s="310"/>
      <c r="C10" s="311"/>
      <c r="D10" s="312"/>
      <c r="E10" s="313"/>
      <c r="F10" s="309"/>
      <c r="G10" s="312"/>
      <c r="H10" s="313"/>
      <c r="I10" s="313"/>
      <c r="J10" s="313"/>
      <c r="K10" s="313"/>
      <c r="L10" s="313"/>
      <c r="M10" s="313"/>
      <c r="N10" s="394">
        <f>IF(E10&gt;0,K10/E10*38.5,0)</f>
        <v>0</v>
      </c>
      <c r="O10" s="383"/>
      <c r="P10" s="399"/>
    </row>
    <row r="11" spans="1:16" ht="25.5" customHeight="1" hidden="1">
      <c r="A11" s="309"/>
      <c r="B11" s="310"/>
      <c r="C11" s="311"/>
      <c r="D11" s="312"/>
      <c r="E11" s="313"/>
      <c r="F11" s="309"/>
      <c r="G11" s="312"/>
      <c r="H11" s="313"/>
      <c r="I11" s="313"/>
      <c r="J11" s="313"/>
      <c r="K11" s="313"/>
      <c r="L11" s="313"/>
      <c r="M11" s="313"/>
      <c r="N11" s="389"/>
      <c r="O11" s="383"/>
      <c r="P11" s="399"/>
    </row>
    <row r="12" spans="1:16" ht="25.5" customHeight="1">
      <c r="A12" s="384"/>
      <c r="B12" s="667" t="s">
        <v>286</v>
      </c>
      <c r="C12" s="668"/>
      <c r="D12" s="385"/>
      <c r="E12" s="386">
        <f>SUM(E10:E11)/38.5</f>
        <v>0</v>
      </c>
      <c r="F12" s="384"/>
      <c r="G12" s="385"/>
      <c r="H12" s="387"/>
      <c r="I12" s="387"/>
      <c r="J12" s="387"/>
      <c r="K12" s="386">
        <f>SUM(K10:K11)</f>
        <v>0</v>
      </c>
      <c r="L12" s="387"/>
      <c r="M12" s="386">
        <f>IF(E12&gt;0,SUM(M10:M11)/E12,0)</f>
        <v>0</v>
      </c>
      <c r="N12" s="390">
        <f>IF(E12&gt;0,K12/E12,0)</f>
        <v>0</v>
      </c>
      <c r="O12" s="383"/>
      <c r="P12" s="399"/>
    </row>
    <row r="13" spans="1:16" ht="25.5" customHeight="1">
      <c r="A13" s="309"/>
      <c r="B13" s="310"/>
      <c r="C13" s="311"/>
      <c r="D13" s="312"/>
      <c r="E13" s="313"/>
      <c r="F13" s="309"/>
      <c r="G13" s="312"/>
      <c r="H13" s="313"/>
      <c r="I13" s="313"/>
      <c r="J13" s="313"/>
      <c r="K13" s="313"/>
      <c r="L13" s="313"/>
      <c r="M13" s="313"/>
      <c r="N13" s="394">
        <f>IF(E13&gt;0,K13/E13*38.5,0)</f>
        <v>0</v>
      </c>
      <c r="O13" s="383"/>
      <c r="P13" s="399"/>
    </row>
    <row r="14" spans="1:16" ht="25.5" customHeight="1" hidden="1">
      <c r="A14" s="309"/>
      <c r="B14" s="310"/>
      <c r="C14" s="311"/>
      <c r="D14" s="312"/>
      <c r="E14" s="313"/>
      <c r="F14" s="309"/>
      <c r="G14" s="312"/>
      <c r="H14" s="313"/>
      <c r="I14" s="313"/>
      <c r="J14" s="313"/>
      <c r="K14" s="313"/>
      <c r="L14" s="313"/>
      <c r="M14" s="313"/>
      <c r="N14" s="389"/>
      <c r="O14" s="383"/>
      <c r="P14" s="399"/>
    </row>
    <row r="15" spans="1:16" ht="25.5" customHeight="1">
      <c r="A15" s="384"/>
      <c r="B15" s="667" t="s">
        <v>209</v>
      </c>
      <c r="C15" s="668"/>
      <c r="D15" s="385"/>
      <c r="E15" s="386">
        <f>SUM(E13:E14)/38.5</f>
        <v>0</v>
      </c>
      <c r="F15" s="384"/>
      <c r="G15" s="385"/>
      <c r="H15" s="387"/>
      <c r="I15" s="387"/>
      <c r="J15" s="387"/>
      <c r="K15" s="386">
        <f>SUM(K13:K14)</f>
        <v>0</v>
      </c>
      <c r="L15" s="387"/>
      <c r="M15" s="386">
        <f>IF(E15&gt;0,SUM(M13:M14)/E15,0)</f>
        <v>0</v>
      </c>
      <c r="N15" s="390">
        <f>IF(E15&gt;0,K15/E15,0)</f>
        <v>0</v>
      </c>
      <c r="O15" s="383"/>
      <c r="P15" s="399"/>
    </row>
    <row r="16" spans="1:16" ht="25.5" customHeight="1">
      <c r="A16" s="309"/>
      <c r="B16" s="310"/>
      <c r="C16" s="311"/>
      <c r="D16" s="312"/>
      <c r="E16" s="313"/>
      <c r="F16" s="309"/>
      <c r="G16" s="312"/>
      <c r="H16" s="313"/>
      <c r="I16" s="313"/>
      <c r="J16" s="313"/>
      <c r="K16" s="313"/>
      <c r="L16" s="313"/>
      <c r="M16" s="313"/>
      <c r="N16" s="394">
        <f>IF(E16&gt;0,K16/E16*38.5,0)</f>
        <v>0</v>
      </c>
      <c r="O16" s="383"/>
      <c r="P16" s="399"/>
    </row>
    <row r="17" spans="1:16" ht="25.5" customHeight="1" hidden="1">
      <c r="A17" s="309"/>
      <c r="B17" s="310"/>
      <c r="C17" s="311"/>
      <c r="D17" s="312"/>
      <c r="E17" s="313"/>
      <c r="F17" s="309"/>
      <c r="G17" s="312"/>
      <c r="H17" s="313"/>
      <c r="I17" s="313"/>
      <c r="J17" s="313"/>
      <c r="K17" s="313"/>
      <c r="L17" s="313"/>
      <c r="M17" s="313"/>
      <c r="N17" s="389"/>
      <c r="O17" s="383"/>
      <c r="P17" s="399"/>
    </row>
    <row r="18" spans="1:16" ht="25.5" customHeight="1">
      <c r="A18" s="384"/>
      <c r="B18" s="667" t="s">
        <v>210</v>
      </c>
      <c r="C18" s="668"/>
      <c r="D18" s="385"/>
      <c r="E18" s="386">
        <f>SUM(E16:E17)/38.5</f>
        <v>0</v>
      </c>
      <c r="F18" s="384"/>
      <c r="G18" s="385"/>
      <c r="H18" s="387"/>
      <c r="I18" s="387"/>
      <c r="J18" s="387"/>
      <c r="K18" s="386">
        <f>SUM(K16:K17)</f>
        <v>0</v>
      </c>
      <c r="L18" s="387"/>
      <c r="M18" s="386">
        <f>IF(E18&gt;0,SUM(M16:M17)/E18,0)</f>
        <v>0</v>
      </c>
      <c r="N18" s="390">
        <f>IF(E18&gt;0,K18/E18,0)</f>
        <v>0</v>
      </c>
      <c r="O18" s="383"/>
      <c r="P18" s="399"/>
    </row>
    <row r="19" spans="1:16" ht="25.5" customHeight="1">
      <c r="A19" s="309"/>
      <c r="B19" s="310"/>
      <c r="C19" s="311"/>
      <c r="D19" s="312"/>
      <c r="E19" s="313"/>
      <c r="F19" s="309"/>
      <c r="G19" s="312"/>
      <c r="H19" s="313"/>
      <c r="I19" s="313"/>
      <c r="J19" s="313"/>
      <c r="K19" s="313"/>
      <c r="L19" s="313"/>
      <c r="M19" s="313"/>
      <c r="N19" s="394">
        <f>IF(E19&gt;0,K19/E19*38.5,0)</f>
        <v>0</v>
      </c>
      <c r="O19" s="383"/>
      <c r="P19" s="399"/>
    </row>
    <row r="20" spans="1:16" ht="25.5" customHeight="1" hidden="1">
      <c r="A20" s="309"/>
      <c r="B20" s="310"/>
      <c r="C20" s="311"/>
      <c r="D20" s="312"/>
      <c r="E20" s="313"/>
      <c r="F20" s="309"/>
      <c r="G20" s="312"/>
      <c r="H20" s="313"/>
      <c r="I20" s="313"/>
      <c r="J20" s="313"/>
      <c r="K20" s="313"/>
      <c r="L20" s="313"/>
      <c r="M20" s="313"/>
      <c r="N20" s="389"/>
      <c r="O20" s="383"/>
      <c r="P20" s="399"/>
    </row>
    <row r="21" spans="1:16" ht="25.5" customHeight="1">
      <c r="A21" s="384"/>
      <c r="B21" s="667" t="s">
        <v>213</v>
      </c>
      <c r="C21" s="668"/>
      <c r="D21" s="385"/>
      <c r="E21" s="386">
        <f>SUM(E19:E20)/38.5</f>
        <v>0</v>
      </c>
      <c r="F21" s="384"/>
      <c r="G21" s="385"/>
      <c r="H21" s="387"/>
      <c r="I21" s="387"/>
      <c r="J21" s="387"/>
      <c r="K21" s="386">
        <f>SUM(K19:K20)</f>
        <v>0</v>
      </c>
      <c r="L21" s="387"/>
      <c r="M21" s="386">
        <f>IF(E21&gt;0,SUM(M19:M20)/E21,0)</f>
        <v>0</v>
      </c>
      <c r="N21" s="390">
        <f>IF(E21&gt;0,K21/E21,0)</f>
        <v>0</v>
      </c>
      <c r="O21" s="383"/>
      <c r="P21" s="399"/>
    </row>
    <row r="22" spans="1:16" ht="25.5" customHeight="1">
      <c r="A22" s="314"/>
      <c r="B22" s="317"/>
      <c r="C22" s="316"/>
      <c r="D22" s="317"/>
      <c r="E22" s="318"/>
      <c r="F22" s="314"/>
      <c r="G22" s="317"/>
      <c r="H22" s="318"/>
      <c r="I22" s="318"/>
      <c r="J22" s="318"/>
      <c r="K22" s="318"/>
      <c r="L22" s="318"/>
      <c r="M22" s="318"/>
      <c r="N22" s="394">
        <f>IF(E22&gt;0,K22/E22*38.5,0)</f>
        <v>0</v>
      </c>
      <c r="O22" s="383"/>
      <c r="P22" s="399"/>
    </row>
    <row r="23" spans="1:16" ht="25.5" customHeight="1" hidden="1">
      <c r="A23" s="309"/>
      <c r="B23" s="310"/>
      <c r="C23" s="311"/>
      <c r="D23" s="312"/>
      <c r="E23" s="313"/>
      <c r="F23" s="309"/>
      <c r="G23" s="312"/>
      <c r="H23" s="313"/>
      <c r="I23" s="313"/>
      <c r="J23" s="313"/>
      <c r="K23" s="313"/>
      <c r="L23" s="313"/>
      <c r="M23" s="313"/>
      <c r="N23" s="389"/>
      <c r="O23" s="383"/>
      <c r="P23" s="399"/>
    </row>
    <row r="24" spans="1:16" ht="25.5" customHeight="1">
      <c r="A24" s="384"/>
      <c r="B24" s="667" t="s">
        <v>211</v>
      </c>
      <c r="C24" s="668"/>
      <c r="D24" s="385"/>
      <c r="E24" s="386">
        <f>SUM(E22:E23)/38.5</f>
        <v>0</v>
      </c>
      <c r="F24" s="384"/>
      <c r="G24" s="385"/>
      <c r="H24" s="387"/>
      <c r="I24" s="387"/>
      <c r="J24" s="387"/>
      <c r="K24" s="386">
        <f>SUM(K22:K23)</f>
        <v>0</v>
      </c>
      <c r="L24" s="387"/>
      <c r="M24" s="386">
        <f>IF(E24&gt;0,SUM(M22:M23)/E24,0)</f>
        <v>0</v>
      </c>
      <c r="N24" s="390">
        <f>IF(E24&gt;0,K24/E24,0)</f>
        <v>0</v>
      </c>
      <c r="O24" s="383"/>
      <c r="P24" s="399"/>
    </row>
    <row r="25" spans="1:16" ht="25.5" customHeight="1">
      <c r="A25" s="314"/>
      <c r="B25" s="315"/>
      <c r="C25" s="316"/>
      <c r="D25" s="317"/>
      <c r="E25" s="318"/>
      <c r="F25" s="314"/>
      <c r="G25" s="317"/>
      <c r="H25" s="318"/>
      <c r="I25" s="318"/>
      <c r="J25" s="318"/>
      <c r="K25" s="318"/>
      <c r="L25" s="318"/>
      <c r="M25" s="318"/>
      <c r="N25" s="394">
        <f>IF(E25&gt;0,K25/E25*38.5,0)</f>
        <v>0</v>
      </c>
      <c r="O25" s="383"/>
      <c r="P25" s="399"/>
    </row>
    <row r="26" spans="1:16" ht="25.5" customHeight="1" hidden="1">
      <c r="A26" s="309"/>
      <c r="B26" s="310"/>
      <c r="C26" s="311"/>
      <c r="D26" s="312"/>
      <c r="E26" s="313"/>
      <c r="F26" s="309"/>
      <c r="G26" s="312"/>
      <c r="H26" s="313"/>
      <c r="I26" s="313"/>
      <c r="J26" s="313"/>
      <c r="K26" s="313"/>
      <c r="L26" s="313"/>
      <c r="M26" s="313"/>
      <c r="N26" s="389"/>
      <c r="O26" s="383"/>
      <c r="P26" s="399"/>
    </row>
    <row r="27" spans="1:16" ht="25.5" customHeight="1">
      <c r="A27" s="384"/>
      <c r="B27" s="667" t="s">
        <v>212</v>
      </c>
      <c r="C27" s="668"/>
      <c r="D27" s="385"/>
      <c r="E27" s="386">
        <f>SUM(E25:E26)/38.5</f>
        <v>0</v>
      </c>
      <c r="F27" s="384"/>
      <c r="G27" s="385"/>
      <c r="H27" s="387"/>
      <c r="I27" s="387"/>
      <c r="J27" s="387"/>
      <c r="K27" s="386">
        <f>SUM(K25:K26)</f>
        <v>0</v>
      </c>
      <c r="L27" s="387"/>
      <c r="M27" s="386">
        <f>IF(E27&gt;0,SUM(M25:M26)/E27,0)</f>
        <v>0</v>
      </c>
      <c r="N27" s="388">
        <f>IF(E27&gt;0,K27/E27,0)</f>
        <v>0</v>
      </c>
      <c r="O27" s="383"/>
      <c r="P27" s="399"/>
    </row>
    <row r="28" spans="1:16" ht="25.5" customHeight="1">
      <c r="A28" s="400"/>
      <c r="B28" s="408" t="s">
        <v>232</v>
      </c>
      <c r="C28" s="407"/>
      <c r="D28" s="401"/>
      <c r="E28" s="402">
        <f>E27+E9</f>
        <v>0</v>
      </c>
      <c r="F28" s="400"/>
      <c r="G28" s="401"/>
      <c r="H28" s="403"/>
      <c r="I28" s="403"/>
      <c r="J28" s="403"/>
      <c r="K28" s="402">
        <f>K27+K9</f>
        <v>0</v>
      </c>
      <c r="L28" s="403"/>
      <c r="M28" s="402">
        <f>IF(E28&gt;0,(SUM(M25:M26)+SUM(M7:M8))/E28,0)</f>
        <v>0</v>
      </c>
      <c r="N28" s="404">
        <f>IF(E28&gt;0,K28/E28,0)</f>
        <v>0</v>
      </c>
      <c r="O28" s="405"/>
      <c r="P28" s="406"/>
    </row>
    <row r="29" spans="1:13" ht="25.5" customHeight="1">
      <c r="A29" s="319" t="s">
        <v>172</v>
      </c>
      <c r="B29" s="320"/>
      <c r="C29" s="321"/>
      <c r="D29" s="322"/>
      <c r="E29" s="341">
        <f>(SUM(E7:E26)-E24-E18-E15-E12-E9)/38.5</f>
        <v>0</v>
      </c>
      <c r="F29" s="323"/>
      <c r="G29" s="322"/>
      <c r="H29" s="324">
        <f>SUM(H7:H26)</f>
        <v>0</v>
      </c>
      <c r="I29" s="324">
        <f>SUM(I7:I26)</f>
        <v>0</v>
      </c>
      <c r="J29" s="324">
        <f>SUM(J7:J26)</f>
        <v>0</v>
      </c>
      <c r="K29" s="324">
        <f>SUM(K2:K26)-K21-K24-K18-K15-K12-K9</f>
        <v>0</v>
      </c>
      <c r="L29" s="324">
        <f>SUM(L7:L26)</f>
        <v>0</v>
      </c>
      <c r="M29" s="324">
        <f>SUM(M7:M26)-M24-M18-M15-M12-M9-M21</f>
        <v>0</v>
      </c>
    </row>
    <row r="30" spans="1:14" s="331" customFormat="1" ht="44.25" customHeight="1">
      <c r="A30" s="325"/>
      <c r="B30" s="326"/>
      <c r="C30" s="327"/>
      <c r="D30" s="328"/>
      <c r="E30" s="329"/>
      <c r="F30" s="329"/>
      <c r="G30" s="330"/>
      <c r="H30" s="329"/>
      <c r="I30" s="329"/>
      <c r="J30" s="329"/>
      <c r="K30" s="329"/>
      <c r="L30" s="329"/>
      <c r="M30" s="329"/>
      <c r="N30" s="381"/>
    </row>
    <row r="31" spans="1:22" ht="12.75">
      <c r="A31" s="9"/>
      <c r="B31" s="332"/>
      <c r="C31" s="333"/>
      <c r="D31" s="334"/>
      <c r="E31" s="9"/>
      <c r="F31" s="12"/>
      <c r="G31" s="335"/>
      <c r="H31" s="12"/>
      <c r="I31" s="12"/>
      <c r="J31" s="9"/>
      <c r="K31" s="9"/>
      <c r="L31" s="9"/>
      <c r="M31" s="9"/>
      <c r="N31" s="382"/>
      <c r="P31" s="9"/>
      <c r="Q31" s="9"/>
      <c r="R31" s="9"/>
      <c r="S31" s="9"/>
      <c r="T31" s="9"/>
      <c r="U31" s="9"/>
      <c r="V31" s="9"/>
    </row>
    <row r="32" spans="1:13" ht="12" customHeight="1">
      <c r="A32" s="336"/>
      <c r="B32" s="334"/>
      <c r="C32" s="333"/>
      <c r="D32" s="334"/>
      <c r="E32" s="9"/>
      <c r="F32" s="12"/>
      <c r="G32" s="335"/>
      <c r="H32" s="12"/>
      <c r="I32" s="12"/>
      <c r="J32" s="9"/>
      <c r="K32" s="9"/>
      <c r="L32" s="9"/>
      <c r="M32" s="9"/>
    </row>
    <row r="33" spans="2:14" s="9" customFormat="1" ht="12.75">
      <c r="B33" s="332"/>
      <c r="C33" s="333"/>
      <c r="D33" s="334"/>
      <c r="F33" s="12"/>
      <c r="G33" s="335"/>
      <c r="H33" s="12"/>
      <c r="I33" s="12"/>
      <c r="N33" s="382"/>
    </row>
    <row r="34" spans="2:14" s="9" customFormat="1" ht="12.75">
      <c r="B34" s="332"/>
      <c r="C34" s="333"/>
      <c r="D34" s="334"/>
      <c r="F34" s="12"/>
      <c r="G34" s="335"/>
      <c r="H34" s="12"/>
      <c r="I34" s="12"/>
      <c r="N34" s="382"/>
    </row>
    <row r="35" spans="2:14" s="9" customFormat="1" ht="12" customHeight="1">
      <c r="B35" s="332"/>
      <c r="C35" s="333"/>
      <c r="D35" s="334"/>
      <c r="F35" s="12"/>
      <c r="G35" s="335"/>
      <c r="H35" s="12"/>
      <c r="I35" s="12"/>
      <c r="N35" s="382"/>
    </row>
    <row r="36" spans="6:9" ht="12.75">
      <c r="F36"/>
      <c r="G36" s="306"/>
      <c r="H36"/>
      <c r="I36"/>
    </row>
    <row r="37" spans="2:14" s="9" customFormat="1" ht="13.5" customHeight="1">
      <c r="B37" s="334"/>
      <c r="C37" s="333"/>
      <c r="D37" s="334"/>
      <c r="G37" s="334"/>
      <c r="N37" s="382"/>
    </row>
  </sheetData>
  <mergeCells count="12">
    <mergeCell ref="B15:C15"/>
    <mergeCell ref="B12:C12"/>
    <mergeCell ref="B9:C9"/>
    <mergeCell ref="B27:C27"/>
    <mergeCell ref="B24:C24"/>
    <mergeCell ref="B21:C21"/>
    <mergeCell ref="B18:C18"/>
    <mergeCell ref="A1:M1"/>
    <mergeCell ref="A3:G4"/>
    <mergeCell ref="L3:M4"/>
    <mergeCell ref="O3:P4"/>
    <mergeCell ref="N1:P1"/>
  </mergeCells>
  <printOptions/>
  <pageMargins left="0.3937007874015748" right="0" top="0.1968503937007874" bottom="0.3937007874015748" header="0.1968503937007874" footer="0.1968503937007874"/>
  <pageSetup fitToHeight="0" fitToWidth="1" horizontalDpi="600" verticalDpi="600" orientation="landscape" paperSize="9" scale="53" r:id="rId2"/>
  <headerFooter alignWithMargins="0">
    <oddFooter>&amp;LBeschluss Landesentgeltkommission 15.06.2004,  Anpassung 1.1.2005  laut Beschluss  Landesentgeltkommission  20.12.2004                                                   Seite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T37"/>
  <sheetViews>
    <sheetView workbookViewId="0" topLeftCell="A1">
      <selection activeCell="A7" sqref="A7"/>
    </sheetView>
  </sheetViews>
  <sheetFormatPr defaultColWidth="11.421875" defaultRowHeight="12.75"/>
  <cols>
    <col min="1" max="1" width="16.00390625" style="0" customWidth="1"/>
    <col min="2" max="2" width="30.57421875" style="306" customWidth="1"/>
    <col min="3" max="3" width="16.140625" style="307" customWidth="1"/>
    <col min="4" max="4" width="9.7109375" style="306" customWidth="1"/>
    <col min="5" max="5" width="10.28125" style="0" customWidth="1"/>
    <col min="6" max="6" width="12.140625" style="17" customWidth="1"/>
    <col min="7" max="7" width="13.00390625" style="308" customWidth="1"/>
    <col min="8" max="8" width="15.421875" style="17" customWidth="1"/>
    <col min="9" max="9" width="16.28125" style="17" customWidth="1"/>
    <col min="10" max="10" width="16.57421875" style="0" customWidth="1"/>
    <col min="11" max="11" width="21.57421875" style="0" bestFit="1" customWidth="1"/>
    <col min="12" max="13" width="15.28125" style="0" customWidth="1"/>
    <col min="14" max="14" width="19.7109375" style="380" customWidth="1"/>
  </cols>
  <sheetData>
    <row r="1" spans="1:14" s="43" customFormat="1" ht="44.25" customHeight="1">
      <c r="A1" s="337" t="s">
        <v>326</v>
      </c>
      <c r="D1" s="288"/>
      <c r="E1"/>
      <c r="F1"/>
      <c r="G1" s="549" t="s">
        <v>20</v>
      </c>
      <c r="H1" s="669">
        <f>Antrag!E6</f>
        <v>0</v>
      </c>
      <c r="I1" s="669"/>
      <c r="J1" s="669"/>
      <c r="K1" s="669"/>
      <c r="L1" s="287"/>
      <c r="M1" s="287"/>
      <c r="N1" s="379"/>
    </row>
    <row r="2" spans="2:14" s="43" customFormat="1" ht="4.5" customHeight="1">
      <c r="B2" s="289"/>
      <c r="C2" s="290"/>
      <c r="D2" s="289"/>
      <c r="G2" s="289"/>
      <c r="N2" s="380"/>
    </row>
    <row r="3" spans="1:14" s="43" customFormat="1" ht="31.5" customHeight="1">
      <c r="A3" s="291" t="s">
        <v>193</v>
      </c>
      <c r="B3" s="292"/>
      <c r="C3" s="293"/>
      <c r="D3" s="294"/>
      <c r="E3" s="292"/>
      <c r="F3" s="292"/>
      <c r="G3" s="295"/>
      <c r="H3" s="338" t="s">
        <v>206</v>
      </c>
      <c r="I3" s="297"/>
      <c r="J3" s="297"/>
      <c r="K3" s="298"/>
      <c r="L3" s="296" t="s">
        <v>194</v>
      </c>
      <c r="M3" s="299"/>
      <c r="N3" s="395"/>
    </row>
    <row r="4" spans="1:15" s="82" customFormat="1" ht="75">
      <c r="A4" s="373" t="s">
        <v>290</v>
      </c>
      <c r="B4" s="339" t="s">
        <v>195</v>
      </c>
      <c r="C4" s="339" t="s">
        <v>196</v>
      </c>
      <c r="D4" s="300" t="s">
        <v>225</v>
      </c>
      <c r="E4" s="374" t="s">
        <v>234</v>
      </c>
      <c r="F4" s="339" t="s">
        <v>197</v>
      </c>
      <c r="G4" s="375" t="s">
        <v>235</v>
      </c>
      <c r="H4" s="375" t="s">
        <v>226</v>
      </c>
      <c r="I4" s="375" t="s">
        <v>227</v>
      </c>
      <c r="J4" s="374" t="s">
        <v>228</v>
      </c>
      <c r="K4" s="376" t="s">
        <v>229</v>
      </c>
      <c r="L4" s="377" t="s">
        <v>230</v>
      </c>
      <c r="M4" s="374" t="s">
        <v>231</v>
      </c>
      <c r="N4" s="374" t="s">
        <v>233</v>
      </c>
      <c r="O4" s="378"/>
    </row>
    <row r="5" spans="1:14" s="305" customFormat="1" ht="29.25" customHeight="1">
      <c r="A5" s="301" t="s">
        <v>110</v>
      </c>
      <c r="B5" s="302" t="s">
        <v>111</v>
      </c>
      <c r="C5" s="303" t="s">
        <v>112</v>
      </c>
      <c r="D5" s="304" t="s">
        <v>113</v>
      </c>
      <c r="E5" s="301" t="s">
        <v>114</v>
      </c>
      <c r="F5" s="301" t="s">
        <v>198</v>
      </c>
      <c r="G5" s="304" t="s">
        <v>199</v>
      </c>
      <c r="H5" s="301" t="s">
        <v>200</v>
      </c>
      <c r="I5" s="301" t="s">
        <v>201</v>
      </c>
      <c r="J5" s="301" t="s">
        <v>202</v>
      </c>
      <c r="K5" s="301" t="s">
        <v>203</v>
      </c>
      <c r="L5" s="301" t="s">
        <v>204</v>
      </c>
      <c r="M5" s="301" t="s">
        <v>205</v>
      </c>
      <c r="N5" s="396"/>
    </row>
    <row r="6" spans="1:14" ht="24.75" customHeight="1">
      <c r="A6" s="309"/>
      <c r="B6" s="310"/>
      <c r="C6" s="311"/>
      <c r="D6" s="312"/>
      <c r="E6" s="313"/>
      <c r="F6" s="309"/>
      <c r="G6" s="312"/>
      <c r="H6" s="313"/>
      <c r="I6" s="313"/>
      <c r="J6" s="313"/>
      <c r="K6" s="313"/>
      <c r="L6" s="313"/>
      <c r="M6" s="313"/>
      <c r="N6" s="397">
        <f>IF(E6&gt;0,K6/E6*38.5,0)</f>
        <v>0</v>
      </c>
    </row>
    <row r="7" spans="1:14" ht="24.75" customHeight="1">
      <c r="A7" s="309"/>
      <c r="B7" s="310"/>
      <c r="C7" s="311"/>
      <c r="D7" s="312"/>
      <c r="E7" s="313"/>
      <c r="F7" s="309"/>
      <c r="G7" s="312"/>
      <c r="H7" s="313"/>
      <c r="I7" s="313"/>
      <c r="J7" s="313"/>
      <c r="K7" s="313"/>
      <c r="L7" s="313"/>
      <c r="M7" s="313"/>
      <c r="N7" s="397">
        <f>IF(E7&gt;0,K7/E7*38.5,0)</f>
        <v>0</v>
      </c>
    </row>
    <row r="8" spans="1:14" ht="25.5" customHeight="1" hidden="1">
      <c r="A8" s="309"/>
      <c r="B8" s="310"/>
      <c r="C8" s="311"/>
      <c r="D8" s="312"/>
      <c r="E8" s="313"/>
      <c r="F8" s="309"/>
      <c r="G8" s="312"/>
      <c r="H8" s="313"/>
      <c r="I8" s="313"/>
      <c r="J8" s="313"/>
      <c r="K8" s="313"/>
      <c r="L8" s="313"/>
      <c r="M8" s="313"/>
      <c r="N8" s="398"/>
    </row>
    <row r="9" spans="1:14" ht="25.5" customHeight="1">
      <c r="A9" s="384"/>
      <c r="B9" s="667" t="s">
        <v>208</v>
      </c>
      <c r="C9" s="668"/>
      <c r="D9" s="385"/>
      <c r="E9" s="386">
        <f>SUM(E6:E8)/38.5</f>
        <v>0</v>
      </c>
      <c r="F9" s="384"/>
      <c r="G9" s="385"/>
      <c r="H9" s="387"/>
      <c r="I9" s="387"/>
      <c r="J9" s="387"/>
      <c r="K9" s="386">
        <f>SUM(K6:K8)</f>
        <v>0</v>
      </c>
      <c r="L9" s="387"/>
      <c r="M9" s="386">
        <f>IF(E9&gt;0,SUM(M6:M8)/E9,0)</f>
        <v>0</v>
      </c>
      <c r="N9" s="386">
        <f>IF(E9&gt;0,K9/E9,0)</f>
        <v>0</v>
      </c>
    </row>
    <row r="10" spans="1:14" ht="24" customHeight="1">
      <c r="A10" s="309"/>
      <c r="B10" s="310"/>
      <c r="C10" s="311"/>
      <c r="D10" s="312"/>
      <c r="E10" s="313"/>
      <c r="F10" s="309"/>
      <c r="G10" s="312"/>
      <c r="H10" s="313"/>
      <c r="I10" s="313"/>
      <c r="J10" s="313"/>
      <c r="K10" s="313"/>
      <c r="L10" s="313"/>
      <c r="M10" s="313"/>
      <c r="N10" s="397">
        <f>IF(E10&gt;0,K10/E10*38.5,0)</f>
        <v>0</v>
      </c>
    </row>
    <row r="11" spans="1:14" ht="25.5" customHeight="1" hidden="1">
      <c r="A11" s="309"/>
      <c r="B11" s="310"/>
      <c r="C11" s="311"/>
      <c r="D11" s="312"/>
      <c r="E11" s="313"/>
      <c r="F11" s="309"/>
      <c r="G11" s="312"/>
      <c r="H11" s="313"/>
      <c r="I11" s="313"/>
      <c r="J11" s="313"/>
      <c r="K11" s="313"/>
      <c r="L11" s="313"/>
      <c r="M11" s="313"/>
      <c r="N11" s="398"/>
    </row>
    <row r="12" spans="1:14" ht="25.5" customHeight="1">
      <c r="A12" s="384"/>
      <c r="B12" s="667" t="s">
        <v>286</v>
      </c>
      <c r="C12" s="668"/>
      <c r="D12" s="385"/>
      <c r="E12" s="386">
        <f>SUM(E10:E11)/38.5</f>
        <v>0</v>
      </c>
      <c r="F12" s="384"/>
      <c r="G12" s="385"/>
      <c r="H12" s="387"/>
      <c r="I12" s="387"/>
      <c r="J12" s="387"/>
      <c r="K12" s="386">
        <f>SUM(K10:K11)</f>
        <v>0</v>
      </c>
      <c r="L12" s="387"/>
      <c r="M12" s="386">
        <f>IF(E12&gt;0,SUM(M10:M11)/E12,0)</f>
        <v>0</v>
      </c>
      <c r="N12" s="386">
        <f>IF(E12&gt;0,K12/E12,0)</f>
        <v>0</v>
      </c>
    </row>
    <row r="13" spans="1:14" ht="25.5" customHeight="1">
      <c r="A13" s="309"/>
      <c r="B13" s="310"/>
      <c r="C13" s="311"/>
      <c r="D13" s="312"/>
      <c r="E13" s="313"/>
      <c r="F13" s="309"/>
      <c r="G13" s="312"/>
      <c r="H13" s="313"/>
      <c r="I13" s="313"/>
      <c r="J13" s="313"/>
      <c r="K13" s="313"/>
      <c r="L13" s="313"/>
      <c r="M13" s="313"/>
      <c r="N13" s="397">
        <f>IF(E13&gt;0,K13/E13*38.5,0)</f>
        <v>0</v>
      </c>
    </row>
    <row r="14" spans="1:14" ht="25.5" customHeight="1" hidden="1">
      <c r="A14" s="309"/>
      <c r="B14" s="310"/>
      <c r="C14" s="311"/>
      <c r="D14" s="312"/>
      <c r="E14" s="313"/>
      <c r="F14" s="309"/>
      <c r="G14" s="312"/>
      <c r="H14" s="313"/>
      <c r="I14" s="313"/>
      <c r="J14" s="313"/>
      <c r="K14" s="313"/>
      <c r="L14" s="313"/>
      <c r="M14" s="313"/>
      <c r="N14" s="398"/>
    </row>
    <row r="15" spans="1:14" ht="25.5" customHeight="1">
      <c r="A15" s="384"/>
      <c r="B15" s="667" t="s">
        <v>209</v>
      </c>
      <c r="C15" s="668"/>
      <c r="D15" s="385"/>
      <c r="E15" s="386">
        <f>SUM(E13:E14)/38.5</f>
        <v>0</v>
      </c>
      <c r="F15" s="384"/>
      <c r="G15" s="385"/>
      <c r="H15" s="387"/>
      <c r="I15" s="387"/>
      <c r="J15" s="387"/>
      <c r="K15" s="386">
        <f>SUM(K13:K14)</f>
        <v>0</v>
      </c>
      <c r="L15" s="387"/>
      <c r="M15" s="386">
        <f>IF(E15&gt;0,SUM(M13:M14)/E15,0)</f>
        <v>0</v>
      </c>
      <c r="N15" s="386">
        <f>IF(E15&gt;0,K15/E15,0)</f>
        <v>0</v>
      </c>
    </row>
    <row r="16" spans="1:14" ht="25.5" customHeight="1">
      <c r="A16" s="309"/>
      <c r="B16" s="310"/>
      <c r="C16" s="311"/>
      <c r="D16" s="312"/>
      <c r="E16" s="313"/>
      <c r="F16" s="309"/>
      <c r="G16" s="312"/>
      <c r="H16" s="313"/>
      <c r="I16" s="313"/>
      <c r="J16" s="313"/>
      <c r="K16" s="313"/>
      <c r="L16" s="313"/>
      <c r="M16" s="313"/>
      <c r="N16" s="397">
        <f>IF(E16&gt;0,K16/E16*38.5,0)</f>
        <v>0</v>
      </c>
    </row>
    <row r="17" spans="1:14" ht="25.5" customHeight="1" hidden="1">
      <c r="A17" s="309"/>
      <c r="B17" s="310"/>
      <c r="C17" s="311"/>
      <c r="D17" s="312"/>
      <c r="E17" s="313"/>
      <c r="F17" s="309"/>
      <c r="G17" s="312"/>
      <c r="H17" s="313"/>
      <c r="I17" s="313"/>
      <c r="J17" s="313"/>
      <c r="K17" s="313"/>
      <c r="L17" s="313"/>
      <c r="M17" s="313"/>
      <c r="N17" s="398"/>
    </row>
    <row r="18" spans="1:14" ht="25.5" customHeight="1">
      <c r="A18" s="384"/>
      <c r="B18" s="667" t="s">
        <v>210</v>
      </c>
      <c r="C18" s="668"/>
      <c r="D18" s="385"/>
      <c r="E18" s="386">
        <f>SUM(E16:E17)/38.5</f>
        <v>0</v>
      </c>
      <c r="F18" s="384"/>
      <c r="G18" s="385"/>
      <c r="H18" s="387"/>
      <c r="I18" s="387"/>
      <c r="J18" s="387"/>
      <c r="K18" s="386">
        <f>SUM(K16:K17)</f>
        <v>0</v>
      </c>
      <c r="L18" s="387"/>
      <c r="M18" s="386">
        <f>IF(E18&gt;0,SUM(M16:M17)/E18,0)</f>
        <v>0</v>
      </c>
      <c r="N18" s="386">
        <f>IF(E18&gt;0,K18/E18,0)</f>
        <v>0</v>
      </c>
    </row>
    <row r="19" spans="1:14" ht="25.5" customHeight="1">
      <c r="A19" s="309"/>
      <c r="B19" s="310"/>
      <c r="C19" s="311"/>
      <c r="D19" s="312"/>
      <c r="E19" s="313"/>
      <c r="F19" s="309"/>
      <c r="G19" s="312"/>
      <c r="H19" s="313"/>
      <c r="I19" s="313"/>
      <c r="J19" s="313"/>
      <c r="K19" s="313"/>
      <c r="L19" s="313"/>
      <c r="M19" s="313"/>
      <c r="N19" s="397">
        <f>IF(E19&gt;0,K19/E19*38.5,0)</f>
        <v>0</v>
      </c>
    </row>
    <row r="20" spans="1:14" ht="25.5" customHeight="1" hidden="1">
      <c r="A20" s="309"/>
      <c r="B20" s="310"/>
      <c r="C20" s="311"/>
      <c r="D20" s="312"/>
      <c r="E20" s="313"/>
      <c r="F20" s="309"/>
      <c r="G20" s="312"/>
      <c r="H20" s="313"/>
      <c r="I20" s="313"/>
      <c r="J20" s="313"/>
      <c r="K20" s="313"/>
      <c r="L20" s="313"/>
      <c r="M20" s="313"/>
      <c r="N20" s="398"/>
    </row>
    <row r="21" spans="1:14" ht="25.5" customHeight="1">
      <c r="A21" s="384"/>
      <c r="B21" s="667" t="s">
        <v>213</v>
      </c>
      <c r="C21" s="668"/>
      <c r="D21" s="385"/>
      <c r="E21" s="386">
        <f>SUM(E19:E20)/38.5</f>
        <v>0</v>
      </c>
      <c r="F21" s="384"/>
      <c r="G21" s="385"/>
      <c r="H21" s="387"/>
      <c r="I21" s="387"/>
      <c r="J21" s="387"/>
      <c r="K21" s="386">
        <f>SUM(K19:K20)</f>
        <v>0</v>
      </c>
      <c r="L21" s="387"/>
      <c r="M21" s="386">
        <f>IF(E21&gt;0,SUM(M19:M20)/E21,0)</f>
        <v>0</v>
      </c>
      <c r="N21" s="386">
        <f>IF(E21&gt;0,K21/E21,0)</f>
        <v>0</v>
      </c>
    </row>
    <row r="22" spans="1:14" ht="25.5" customHeight="1">
      <c r="A22" s="314"/>
      <c r="B22" s="317"/>
      <c r="C22" s="316"/>
      <c r="D22" s="317"/>
      <c r="E22" s="318"/>
      <c r="F22" s="314"/>
      <c r="G22" s="317"/>
      <c r="H22" s="318"/>
      <c r="I22" s="318"/>
      <c r="J22" s="318"/>
      <c r="K22" s="318"/>
      <c r="L22" s="318"/>
      <c r="M22" s="318"/>
      <c r="N22" s="397">
        <f>IF(E22&gt;0,K22/E22*38.5,0)</f>
        <v>0</v>
      </c>
    </row>
    <row r="23" spans="1:14" ht="25.5" customHeight="1" hidden="1">
      <c r="A23" s="309"/>
      <c r="B23" s="310"/>
      <c r="C23" s="311"/>
      <c r="D23" s="312"/>
      <c r="E23" s="313"/>
      <c r="F23" s="309"/>
      <c r="G23" s="312"/>
      <c r="H23" s="313"/>
      <c r="I23" s="313"/>
      <c r="J23" s="313"/>
      <c r="K23" s="313"/>
      <c r="L23" s="313"/>
      <c r="M23" s="313"/>
      <c r="N23" s="398"/>
    </row>
    <row r="24" spans="1:14" ht="25.5" customHeight="1">
      <c r="A24" s="384"/>
      <c r="B24" s="667" t="s">
        <v>211</v>
      </c>
      <c r="C24" s="668"/>
      <c r="D24" s="385"/>
      <c r="E24" s="386">
        <f>SUM(E22:E23)/38.5</f>
        <v>0</v>
      </c>
      <c r="F24" s="384"/>
      <c r="G24" s="385"/>
      <c r="H24" s="387"/>
      <c r="I24" s="387"/>
      <c r="J24" s="387"/>
      <c r="K24" s="386">
        <f>SUM(K22:K23)</f>
        <v>0</v>
      </c>
      <c r="L24" s="387"/>
      <c r="M24" s="386">
        <f>IF(E24&gt;0,SUM(M22:M23)/E24,0)</f>
        <v>0</v>
      </c>
      <c r="N24" s="386">
        <f>IF(E24&gt;0,K24/E24,0)</f>
        <v>0</v>
      </c>
    </row>
    <row r="25" spans="1:14" ht="25.5" customHeight="1">
      <c r="A25" s="314"/>
      <c r="B25" s="315"/>
      <c r="C25" s="316"/>
      <c r="D25" s="317"/>
      <c r="E25" s="318"/>
      <c r="F25" s="314"/>
      <c r="G25" s="317"/>
      <c r="H25" s="318"/>
      <c r="I25" s="318"/>
      <c r="J25" s="318"/>
      <c r="K25" s="318"/>
      <c r="L25" s="318"/>
      <c r="M25" s="318"/>
      <c r="N25" s="397">
        <f>IF(E25&gt;0,K25/E25*38.5,0)</f>
        <v>0</v>
      </c>
    </row>
    <row r="26" spans="1:14" ht="25.5" customHeight="1" hidden="1">
      <c r="A26" s="309"/>
      <c r="B26" s="310"/>
      <c r="C26" s="311"/>
      <c r="D26" s="312"/>
      <c r="E26" s="313"/>
      <c r="F26" s="309"/>
      <c r="G26" s="312"/>
      <c r="H26" s="313"/>
      <c r="I26" s="313"/>
      <c r="J26" s="313"/>
      <c r="K26" s="313"/>
      <c r="L26" s="313"/>
      <c r="M26" s="313"/>
      <c r="N26" s="398"/>
    </row>
    <row r="27" spans="1:14" ht="25.5" customHeight="1">
      <c r="A27" s="384"/>
      <c r="B27" s="667" t="s">
        <v>212</v>
      </c>
      <c r="C27" s="668"/>
      <c r="D27" s="385"/>
      <c r="E27" s="386">
        <f>SUM(E25:E26)/38.5</f>
        <v>0</v>
      </c>
      <c r="F27" s="384"/>
      <c r="G27" s="385"/>
      <c r="H27" s="387"/>
      <c r="I27" s="387"/>
      <c r="J27" s="387"/>
      <c r="K27" s="386">
        <f>SUM(K25:K26)</f>
        <v>0</v>
      </c>
      <c r="L27" s="387"/>
      <c r="M27" s="386">
        <f>IF(E27&gt;0,SUM(M25:M26)/E27,0)</f>
        <v>0</v>
      </c>
      <c r="N27" s="386">
        <f>IF(E27&gt;0,K27/E27,0)</f>
        <v>0</v>
      </c>
    </row>
    <row r="28" spans="1:14" ht="25.5" customHeight="1">
      <c r="A28" s="400"/>
      <c r="B28" s="667" t="s">
        <v>232</v>
      </c>
      <c r="C28" s="668"/>
      <c r="D28" s="401"/>
      <c r="E28" s="402">
        <f>E27+E9</f>
        <v>0</v>
      </c>
      <c r="F28" s="400"/>
      <c r="G28" s="401"/>
      <c r="H28" s="403"/>
      <c r="I28" s="403"/>
      <c r="J28" s="403"/>
      <c r="K28" s="402">
        <f>K27+K9</f>
        <v>0</v>
      </c>
      <c r="L28" s="403"/>
      <c r="M28" s="402">
        <f>IF(E28&gt;0,(SUM(M25:M26)+SUM(M6:M8))/E28,0)</f>
        <v>0</v>
      </c>
      <c r="N28" s="402">
        <f>IF(E28&gt;0,K28/E28,0)</f>
        <v>0</v>
      </c>
    </row>
    <row r="29" spans="1:13" ht="25.5" customHeight="1">
      <c r="A29" s="319" t="s">
        <v>172</v>
      </c>
      <c r="B29" s="320"/>
      <c r="C29" s="321"/>
      <c r="D29" s="322"/>
      <c r="E29" s="341">
        <f>(SUM(E6:E26)-E24-E21-E18-E15-E12-E9)/38.5</f>
        <v>0</v>
      </c>
      <c r="F29" s="323"/>
      <c r="G29" s="322"/>
      <c r="H29" s="324">
        <f>SUM(H6:H26)</f>
        <v>0</v>
      </c>
      <c r="I29" s="324">
        <f>SUM(I6:I26)</f>
        <v>0</v>
      </c>
      <c r="J29" s="324">
        <f>SUM(J6:J26)</f>
        <v>0</v>
      </c>
      <c r="K29" s="324">
        <f>SUM(K2:K26)-K21-K24-K18-K15-K12-K9</f>
        <v>0</v>
      </c>
      <c r="L29" s="324">
        <f>SUM(L6:L26)</f>
        <v>0</v>
      </c>
      <c r="M29" s="324">
        <f>SUM(M6:M26)-M24-M18-M15-M12-M9-M21</f>
        <v>0</v>
      </c>
    </row>
    <row r="30" spans="1:14" s="331" customFormat="1" ht="44.25" customHeight="1">
      <c r="A30" s="325"/>
      <c r="B30" s="326"/>
      <c r="C30" s="327"/>
      <c r="D30" s="328"/>
      <c r="E30" s="329"/>
      <c r="F30" s="329"/>
      <c r="G30" s="330"/>
      <c r="H30" s="329"/>
      <c r="I30" s="329"/>
      <c r="J30" s="329"/>
      <c r="K30" s="329"/>
      <c r="L30" s="329"/>
      <c r="M30" s="329"/>
      <c r="N30" s="381"/>
    </row>
    <row r="31" spans="1:20" ht="12.75">
      <c r="A31" s="9"/>
      <c r="B31" s="332"/>
      <c r="C31" s="333"/>
      <c r="D31" s="334"/>
      <c r="E31" s="9"/>
      <c r="F31" s="12"/>
      <c r="G31" s="335"/>
      <c r="H31" s="12"/>
      <c r="I31" s="12"/>
      <c r="J31" s="9"/>
      <c r="K31" s="9"/>
      <c r="L31" s="9"/>
      <c r="M31" s="9"/>
      <c r="N31" s="382"/>
      <c r="O31" s="9"/>
      <c r="P31" s="9"/>
      <c r="Q31" s="9"/>
      <c r="R31" s="9"/>
      <c r="S31" s="9"/>
      <c r="T31" s="9"/>
    </row>
    <row r="32" spans="1:13" ht="12" customHeight="1">
      <c r="A32" s="336"/>
      <c r="B32" s="334"/>
      <c r="C32" s="333"/>
      <c r="D32" s="334"/>
      <c r="E32" s="9"/>
      <c r="F32" s="12"/>
      <c r="G32" s="335"/>
      <c r="H32" s="12"/>
      <c r="I32" s="12"/>
      <c r="J32" s="9"/>
      <c r="K32" s="9"/>
      <c r="L32" s="9"/>
      <c r="M32" s="9"/>
    </row>
    <row r="33" spans="2:14" s="9" customFormat="1" ht="12.75">
      <c r="B33" s="332"/>
      <c r="C33" s="333"/>
      <c r="D33" s="334"/>
      <c r="F33" s="12"/>
      <c r="G33" s="335"/>
      <c r="H33" s="12"/>
      <c r="I33" s="12"/>
      <c r="N33" s="382"/>
    </row>
    <row r="34" spans="2:14" s="9" customFormat="1" ht="12.75">
      <c r="B34" s="332"/>
      <c r="C34" s="333"/>
      <c r="D34" s="334"/>
      <c r="F34" s="12"/>
      <c r="G34" s="335"/>
      <c r="H34" s="12"/>
      <c r="I34" s="12"/>
      <c r="N34" s="382"/>
    </row>
    <row r="35" spans="2:14" s="9" customFormat="1" ht="12" customHeight="1">
      <c r="B35" s="332"/>
      <c r="C35" s="333"/>
      <c r="D35" s="334"/>
      <c r="F35" s="12"/>
      <c r="G35" s="335"/>
      <c r="H35" s="12"/>
      <c r="I35" s="12"/>
      <c r="N35" s="382"/>
    </row>
    <row r="36" spans="6:9" ht="12.75">
      <c r="F36"/>
      <c r="G36" s="306"/>
      <c r="H36"/>
      <c r="I36"/>
    </row>
    <row r="37" spans="2:14" s="9" customFormat="1" ht="13.5" customHeight="1">
      <c r="B37" s="334"/>
      <c r="C37" s="333"/>
      <c r="D37" s="334"/>
      <c r="G37" s="334"/>
      <c r="N37" s="382"/>
    </row>
  </sheetData>
  <mergeCells count="9">
    <mergeCell ref="B28:C28"/>
    <mergeCell ref="H1:K1"/>
    <mergeCell ref="B27:C27"/>
    <mergeCell ref="B24:C24"/>
    <mergeCell ref="B21:C21"/>
    <mergeCell ref="B18:C18"/>
    <mergeCell ref="B15:C15"/>
    <mergeCell ref="B12:C12"/>
    <mergeCell ref="B9:C9"/>
  </mergeCells>
  <printOptions/>
  <pageMargins left="0.3937007874015748" right="0" top="0.1968503937007874" bottom="0.3937007874015748" header="0.1968503937007874" footer="0.1968503937007874"/>
  <pageSetup fitToHeight="0" fitToWidth="1" horizontalDpi="600" verticalDpi="600" orientation="landscape" paperSize="9" scale="63" r:id="rId2"/>
  <headerFooter alignWithMargins="0">
    <oddFooter>&amp;LBeschluss Landesentgeltkommission 15.06.2004,  Anpassung 1.1.2005  laut Beschluss  Landesentgeltkommission  20.12.2004                                                   Seite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P43"/>
  <sheetViews>
    <sheetView workbookViewId="0" topLeftCell="A1">
      <selection activeCell="J16" sqref="J16"/>
    </sheetView>
  </sheetViews>
  <sheetFormatPr defaultColWidth="11.421875" defaultRowHeight="18.75" customHeight="1"/>
  <cols>
    <col min="1" max="1" width="1.28515625" style="0" customWidth="1"/>
    <col min="2" max="2" width="1.1484375" style="0" customWidth="1"/>
    <col min="3" max="3" width="40.140625" style="0" customWidth="1"/>
    <col min="4" max="4" width="17.28125" style="0" customWidth="1"/>
    <col min="5" max="5" width="13.140625" style="0" customWidth="1"/>
    <col min="6" max="6" width="12.421875" style="0" customWidth="1"/>
    <col min="7" max="7" width="16.8515625" style="0" customWidth="1"/>
    <col min="8" max="8" width="6.28125" style="0" customWidth="1"/>
  </cols>
  <sheetData>
    <row r="1" spans="5:16" ht="18" customHeight="1">
      <c r="E1" t="s">
        <v>219</v>
      </c>
      <c r="F1" t="s">
        <v>218</v>
      </c>
      <c r="L1" t="s">
        <v>219</v>
      </c>
      <c r="M1" t="s">
        <v>219</v>
      </c>
      <c r="N1" t="s">
        <v>219</v>
      </c>
      <c r="O1" t="s">
        <v>219</v>
      </c>
      <c r="P1" t="s">
        <v>219</v>
      </c>
    </row>
    <row r="2" spans="2:16" ht="24" customHeight="1">
      <c r="B2" s="284" t="s">
        <v>183</v>
      </c>
      <c r="C2" s="284"/>
      <c r="D2" s="284"/>
      <c r="E2" s="284"/>
      <c r="F2" s="284"/>
      <c r="H2" s="592" t="s">
        <v>327</v>
      </c>
      <c r="L2">
        <v>1</v>
      </c>
      <c r="M2">
        <v>2</v>
      </c>
      <c r="N2">
        <v>3</v>
      </c>
      <c r="O2">
        <v>4</v>
      </c>
      <c r="P2">
        <v>5</v>
      </c>
    </row>
    <row r="3" spans="3:16" s="17" customFormat="1" ht="33" customHeight="1">
      <c r="C3" s="671" t="s">
        <v>301</v>
      </c>
      <c r="D3" s="671"/>
      <c r="E3" s="671"/>
      <c r="F3" s="671"/>
      <c r="G3" s="671"/>
      <c r="L3" s="17" t="s">
        <v>218</v>
      </c>
      <c r="M3" s="17" t="s">
        <v>218</v>
      </c>
      <c r="N3" s="17" t="s">
        <v>218</v>
      </c>
      <c r="O3" s="17" t="s">
        <v>218</v>
      </c>
      <c r="P3" s="17" t="s">
        <v>218</v>
      </c>
    </row>
    <row r="4" spans="2:16" ht="19.5" customHeight="1">
      <c r="B4" s="357" t="s">
        <v>20</v>
      </c>
      <c r="C4" s="355"/>
      <c r="D4" s="670">
        <f>Antrag!E6</f>
        <v>0</v>
      </c>
      <c r="E4" s="670"/>
      <c r="F4" s="670"/>
      <c r="G4" s="9"/>
      <c r="L4">
        <v>0</v>
      </c>
      <c r="M4" t="s">
        <v>110</v>
      </c>
      <c r="N4" t="s">
        <v>111</v>
      </c>
      <c r="O4" t="s">
        <v>112</v>
      </c>
      <c r="P4" t="s">
        <v>220</v>
      </c>
    </row>
    <row r="5" spans="2:16" ht="8.25" customHeight="1">
      <c r="B5" s="11"/>
      <c r="D5" s="9"/>
      <c r="E5" s="9"/>
      <c r="F5" s="9"/>
      <c r="G5" s="9"/>
      <c r="M5">
        <v>1</v>
      </c>
      <c r="N5">
        <v>2</v>
      </c>
      <c r="O5">
        <v>3</v>
      </c>
      <c r="P5">
        <v>4</v>
      </c>
    </row>
    <row r="6" spans="2:16" ht="18" customHeight="1">
      <c r="B6" s="357" t="s">
        <v>1</v>
      </c>
      <c r="C6" s="355"/>
      <c r="D6" s="669">
        <f>Antrag!E16</f>
        <v>0</v>
      </c>
      <c r="E6" s="669"/>
      <c r="F6" s="669"/>
      <c r="G6" s="9"/>
      <c r="P6" t="s">
        <v>113</v>
      </c>
    </row>
    <row r="7" spans="3:16" ht="12.75" customHeight="1">
      <c r="C7" s="354"/>
      <c r="D7" s="355"/>
      <c r="E7" s="356"/>
      <c r="F7" s="355"/>
      <c r="G7" s="9"/>
      <c r="H7" s="9"/>
      <c r="L7" s="17"/>
      <c r="M7" s="17"/>
      <c r="N7" s="17"/>
      <c r="O7" s="17"/>
      <c r="P7" s="17"/>
    </row>
    <row r="8" spans="1:8" s="9" customFormat="1" ht="23.25" customHeight="1">
      <c r="A8"/>
      <c r="B8"/>
      <c r="C8" s="525" t="s">
        <v>313</v>
      </c>
      <c r="D8" s="525" t="s">
        <v>184</v>
      </c>
      <c r="E8" s="526" t="s">
        <v>281</v>
      </c>
      <c r="F8" s="526" t="s">
        <v>185</v>
      </c>
      <c r="G8" s="526" t="s">
        <v>302</v>
      </c>
      <c r="H8"/>
    </row>
    <row r="9" spans="1:10" s="81" customFormat="1" ht="18.75" customHeight="1">
      <c r="A9" s="10"/>
      <c r="C9" s="441" t="s">
        <v>309</v>
      </c>
      <c r="D9" s="512"/>
      <c r="E9" s="513"/>
      <c r="F9" s="513"/>
      <c r="G9" s="535">
        <v>1</v>
      </c>
      <c r="H9" s="347">
        <f>DCOUNT(E:E,"hbg",L1:L2)</f>
        <v>0</v>
      </c>
      <c r="J9" s="9"/>
    </row>
    <row r="10" spans="3:10" s="10" customFormat="1" ht="18.75" customHeight="1">
      <c r="C10" s="442" t="s">
        <v>309</v>
      </c>
      <c r="D10" s="512"/>
      <c r="E10" s="513"/>
      <c r="F10" s="513"/>
      <c r="G10" s="535"/>
      <c r="H10" s="348">
        <f>DCOUNT(E:E,"hbg",M1:M2)</f>
        <v>0</v>
      </c>
      <c r="J10"/>
    </row>
    <row r="11" spans="3:10" s="10" customFormat="1" ht="18.75" customHeight="1">
      <c r="C11" s="442" t="s">
        <v>309</v>
      </c>
      <c r="D11" s="512"/>
      <c r="E11" s="513"/>
      <c r="F11" s="513"/>
      <c r="G11" s="535"/>
      <c r="H11" s="348">
        <f>DCOUNT(E:E,"hbg",N1:N2)</f>
        <v>0</v>
      </c>
      <c r="J11"/>
    </row>
    <row r="12" spans="3:10" s="10" customFormat="1" ht="18.75" customHeight="1">
      <c r="C12" s="441" t="s">
        <v>309</v>
      </c>
      <c r="D12" s="512"/>
      <c r="E12" s="513"/>
      <c r="F12" s="513"/>
      <c r="G12" s="535"/>
      <c r="H12" s="348">
        <f>DCOUNT(E:E,"hbg",O1:O2)</f>
        <v>0</v>
      </c>
      <c r="J12"/>
    </row>
    <row r="13" spans="3:10" s="10" customFormat="1" ht="18.75" customHeight="1">
      <c r="C13" s="442" t="s">
        <v>309</v>
      </c>
      <c r="D13" s="512"/>
      <c r="E13" s="513"/>
      <c r="F13" s="513"/>
      <c r="G13" s="535"/>
      <c r="H13" s="351">
        <f>DCOUNT(E:E,"hbg",P1:P2)</f>
        <v>0</v>
      </c>
      <c r="J13"/>
    </row>
    <row r="14" spans="3:10" s="10" customFormat="1" ht="18.75" customHeight="1">
      <c r="C14" s="442" t="s">
        <v>309</v>
      </c>
      <c r="D14" s="512"/>
      <c r="E14" s="513"/>
      <c r="F14" s="513"/>
      <c r="H14" s="350">
        <f>SUM(H9:H13)</f>
        <v>0</v>
      </c>
      <c r="J14"/>
    </row>
    <row r="15" spans="3:10" s="10" customFormat="1" ht="18.75" customHeight="1">
      <c r="C15" s="441" t="s">
        <v>309</v>
      </c>
      <c r="D15" s="512"/>
      <c r="E15" s="513"/>
      <c r="F15" s="513"/>
      <c r="H15" s="348"/>
      <c r="J15"/>
    </row>
    <row r="16" spans="3:10" s="10" customFormat="1" ht="18.75" customHeight="1">
      <c r="C16" s="442" t="s">
        <v>309</v>
      </c>
      <c r="D16" s="512"/>
      <c r="E16" s="513"/>
      <c r="F16" s="513"/>
      <c r="G16" s="604" t="s">
        <v>221</v>
      </c>
      <c r="H16" s="348">
        <f>H14-SUM(H17:H21)</f>
        <v>0</v>
      </c>
      <c r="J16"/>
    </row>
    <row r="17" spans="3:12" ht="18.75" customHeight="1">
      <c r="C17" s="442" t="s">
        <v>309</v>
      </c>
      <c r="D17" s="512"/>
      <c r="E17" s="513"/>
      <c r="F17" s="513"/>
      <c r="G17" s="10" t="s">
        <v>217</v>
      </c>
      <c r="H17" s="348">
        <f>DCOUNT(F:F,"Pflegestufe",L3:L4)</f>
        <v>0</v>
      </c>
      <c r="L17" s="348"/>
    </row>
    <row r="18" spans="3:8" ht="18.75" customHeight="1">
      <c r="C18" s="441" t="s">
        <v>309</v>
      </c>
      <c r="D18" s="512"/>
      <c r="E18" s="513"/>
      <c r="F18" s="513"/>
      <c r="G18" s="10" t="s">
        <v>214</v>
      </c>
      <c r="H18" s="348">
        <f>IF(SUM(F:F)&gt;0,DCOUNT($F:$F,,M3:M5),DCOUNT($F:$F,,M3:M5)-H19-H20)</f>
        <v>0</v>
      </c>
    </row>
    <row r="19" spans="3:10" s="10" customFormat="1" ht="18.75" customHeight="1">
      <c r="C19" s="442" t="s">
        <v>309</v>
      </c>
      <c r="D19" s="512"/>
      <c r="E19" s="513"/>
      <c r="F19" s="513"/>
      <c r="G19" s="10" t="s">
        <v>215</v>
      </c>
      <c r="H19" s="348">
        <f>IF(SUM(F:F)&gt;0,DCOUNT($F:$F,,N3:N5),DCOUNT($F:$F,,N3:N5)-H20)</f>
        <v>0</v>
      </c>
      <c r="J19"/>
    </row>
    <row r="20" spans="3:10" s="10" customFormat="1" ht="18.75" customHeight="1">
      <c r="C20" s="442" t="s">
        <v>309</v>
      </c>
      <c r="D20" s="512"/>
      <c r="E20" s="513"/>
      <c r="F20" s="513"/>
      <c r="G20" s="81" t="s">
        <v>216</v>
      </c>
      <c r="H20" s="348">
        <f>DCOUNT($F:$F,,O3:O5)</f>
        <v>0</v>
      </c>
      <c r="J20"/>
    </row>
    <row r="21" spans="3:10" s="10" customFormat="1" ht="18.75" customHeight="1">
      <c r="C21" s="442" t="s">
        <v>309</v>
      </c>
      <c r="D21" s="512"/>
      <c r="E21" s="513"/>
      <c r="F21" s="513"/>
      <c r="G21" s="349" t="s">
        <v>222</v>
      </c>
      <c r="H21" s="351">
        <f>DCOUNT($F:$F,,P3:P6)</f>
        <v>0</v>
      </c>
      <c r="J21"/>
    </row>
    <row r="22" spans="3:8" ht="18.75" customHeight="1">
      <c r="C22" s="442" t="s">
        <v>309</v>
      </c>
      <c r="D22" s="512"/>
      <c r="E22" s="513"/>
      <c r="F22" s="513"/>
      <c r="G22" s="352"/>
      <c r="H22" s="353">
        <f>SUM(H16:H21)</f>
        <v>0</v>
      </c>
    </row>
    <row r="23" spans="3:6" ht="18.75" customHeight="1">
      <c r="C23" s="442" t="s">
        <v>309</v>
      </c>
      <c r="D23" s="512"/>
      <c r="E23" s="513"/>
      <c r="F23" s="513"/>
    </row>
    <row r="24" spans="3:6" ht="18.75" customHeight="1">
      <c r="C24" s="442" t="s">
        <v>309</v>
      </c>
      <c r="D24" s="512"/>
      <c r="E24" s="513"/>
      <c r="F24" s="513"/>
    </row>
    <row r="25" spans="3:6" ht="18.75" customHeight="1">
      <c r="C25" s="442" t="s">
        <v>309</v>
      </c>
      <c r="D25" s="512"/>
      <c r="E25" s="513"/>
      <c r="F25" s="513"/>
    </row>
    <row r="26" spans="3:6" ht="18.75" customHeight="1">
      <c r="C26" s="442" t="s">
        <v>309</v>
      </c>
      <c r="D26" s="512"/>
      <c r="E26" s="513"/>
      <c r="F26" s="513"/>
    </row>
    <row r="27" spans="3:6" ht="18.75" customHeight="1">
      <c r="C27" s="442" t="s">
        <v>309</v>
      </c>
      <c r="D27" s="512"/>
      <c r="E27" s="513"/>
      <c r="F27" s="513"/>
    </row>
    <row r="28" spans="3:6" ht="18.75" customHeight="1">
      <c r="C28" s="442" t="s">
        <v>309</v>
      </c>
      <c r="D28" s="512"/>
      <c r="E28" s="513"/>
      <c r="F28" s="513"/>
    </row>
    <row r="29" spans="3:6" ht="18.75" customHeight="1">
      <c r="C29" s="442" t="s">
        <v>309</v>
      </c>
      <c r="D29" s="512"/>
      <c r="E29" s="513"/>
      <c r="F29" s="513"/>
    </row>
    <row r="30" spans="3:6" ht="18.75" customHeight="1">
      <c r="C30" s="442" t="s">
        <v>309</v>
      </c>
      <c r="D30" s="512"/>
      <c r="E30" s="513"/>
      <c r="F30" s="513"/>
    </row>
    <row r="31" spans="3:6" ht="18.75" customHeight="1">
      <c r="C31" s="442" t="s">
        <v>309</v>
      </c>
      <c r="D31" s="512"/>
      <c r="E31" s="513"/>
      <c r="F31" s="513"/>
    </row>
    <row r="32" spans="3:6" ht="18.75" customHeight="1">
      <c r="C32" s="442" t="s">
        <v>309</v>
      </c>
      <c r="D32" s="512"/>
      <c r="E32" s="513"/>
      <c r="F32" s="513"/>
    </row>
    <row r="33" spans="3:6" ht="18.75" customHeight="1">
      <c r="C33" s="442" t="s">
        <v>309</v>
      </c>
      <c r="D33" s="512"/>
      <c r="E33" s="513"/>
      <c r="F33" s="513"/>
    </row>
    <row r="34" spans="3:6" ht="18.75" customHeight="1">
      <c r="C34" s="442" t="s">
        <v>309</v>
      </c>
      <c r="D34" s="512"/>
      <c r="E34" s="513"/>
      <c r="F34" s="513"/>
    </row>
    <row r="35" spans="3:6" ht="18.75" customHeight="1">
      <c r="C35" s="442" t="s">
        <v>309</v>
      </c>
      <c r="D35" s="512"/>
      <c r="E35" s="513"/>
      <c r="F35" s="513"/>
    </row>
    <row r="36" spans="3:6" ht="18.75" customHeight="1">
      <c r="C36" s="442" t="s">
        <v>309</v>
      </c>
      <c r="D36" s="512"/>
      <c r="E36" s="513"/>
      <c r="F36" s="513"/>
    </row>
    <row r="37" spans="3:6" ht="18.75" customHeight="1">
      <c r="C37" s="442" t="s">
        <v>309</v>
      </c>
      <c r="D37" s="512"/>
      <c r="E37" s="513"/>
      <c r="F37" s="513"/>
    </row>
    <row r="38" spans="3:6" ht="18.75" customHeight="1">
      <c r="C38" s="442" t="s">
        <v>309</v>
      </c>
      <c r="D38" s="512"/>
      <c r="E38" s="513"/>
      <c r="F38" s="513"/>
    </row>
    <row r="39" spans="3:6" ht="18.75" customHeight="1">
      <c r="C39" s="442" t="s">
        <v>309</v>
      </c>
      <c r="D39" s="512"/>
      <c r="E39" s="513"/>
      <c r="F39" s="513"/>
    </row>
    <row r="40" spans="3:6" ht="18.75" customHeight="1">
      <c r="C40" s="442" t="s">
        <v>309</v>
      </c>
      <c r="D40" s="512"/>
      <c r="E40" s="513"/>
      <c r="F40" s="513"/>
    </row>
    <row r="41" spans="3:6" ht="18.75" customHeight="1">
      <c r="C41" s="442" t="s">
        <v>309</v>
      </c>
      <c r="D41" s="512"/>
      <c r="E41" s="513"/>
      <c r="F41" s="513"/>
    </row>
    <row r="42" spans="3:6" ht="18.75" customHeight="1">
      <c r="C42" s="442" t="s">
        <v>309</v>
      </c>
      <c r="D42" s="512"/>
      <c r="E42" s="513"/>
      <c r="F42" s="513"/>
    </row>
    <row r="43" spans="3:6" ht="18.75" customHeight="1">
      <c r="C43" s="442" t="s">
        <v>309</v>
      </c>
      <c r="D43" s="512"/>
      <c r="E43" s="513"/>
      <c r="F43" s="513"/>
    </row>
  </sheetData>
  <mergeCells count="3">
    <mergeCell ref="D6:F6"/>
    <mergeCell ref="D4:F4"/>
    <mergeCell ref="C3:G3"/>
  </mergeCells>
  <printOptions/>
  <pageMargins left="0.5905511811023623" right="0.23" top="0.5905511811023623" bottom="0.5905511811023623" header="0.32" footer="0.25"/>
  <pageSetup fitToHeight="0" fitToWidth="1" horizontalDpi="600" verticalDpi="600" orientation="portrait" paperSize="9" scale="88" r:id="rId3"/>
  <headerFooter alignWithMargins="0">
    <oddFooter>&amp;LBeschluss Landesentgeltkommission 15.06.2004,  Anpassung 1.1.2005  laut Beschluss  Landesentgeltkommission  20.12.2004                                                   Seite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B1:R44"/>
  <sheetViews>
    <sheetView workbookViewId="0" topLeftCell="A17">
      <selection activeCell="B25" sqref="B25"/>
    </sheetView>
  </sheetViews>
  <sheetFormatPr defaultColWidth="11.421875" defaultRowHeight="12.75"/>
  <cols>
    <col min="1" max="1" width="0.5625" style="0" customWidth="1"/>
    <col min="2" max="2" width="19.57421875" style="0" customWidth="1"/>
    <col min="3" max="3" width="28.140625" style="0" customWidth="1"/>
    <col min="4" max="4" width="12.140625" style="0" customWidth="1"/>
    <col min="5" max="5" width="10.421875" style="0" bestFit="1" customWidth="1"/>
    <col min="6" max="6" width="8.57421875" style="0" customWidth="1"/>
    <col min="7" max="7" width="9.00390625" style="0" customWidth="1"/>
    <col min="8" max="8" width="8.7109375" style="0" customWidth="1"/>
    <col min="9" max="9" width="11.00390625" style="0" customWidth="1"/>
    <col min="10" max="10" width="14.28125" style="0" customWidth="1"/>
    <col min="11" max="11" width="29.00390625" style="0" bestFit="1" customWidth="1"/>
    <col min="12" max="12" width="13.140625" style="0" customWidth="1"/>
    <col min="13" max="13" width="19.7109375" style="0" customWidth="1"/>
    <col min="14" max="14" width="13.140625" style="0" customWidth="1"/>
    <col min="15" max="15" width="11.57421875" style="0" bestFit="1" customWidth="1"/>
    <col min="16" max="16" width="15.8515625" style="0" customWidth="1"/>
    <col min="17" max="17" width="14.421875" style="0" customWidth="1"/>
  </cols>
  <sheetData>
    <row r="1" spans="2:8" ht="15.75">
      <c r="B1" s="426" t="s">
        <v>269</v>
      </c>
      <c r="C1" s="426"/>
      <c r="H1" s="579" t="s">
        <v>328</v>
      </c>
    </row>
    <row r="2" spans="2:3" ht="5.25" customHeight="1">
      <c r="B2" s="43"/>
      <c r="C2" s="43"/>
    </row>
    <row r="3" spans="2:10" ht="37.5" customHeight="1">
      <c r="B3" s="546" t="s">
        <v>0</v>
      </c>
      <c r="C3" s="684" t="str">
        <f>Antrag!E6&amp;" "&amp;Antrag!E7&amp;" "&amp;Antrag!E8</f>
        <v>    </v>
      </c>
      <c r="D3" s="684"/>
      <c r="E3" s="684"/>
      <c r="F3" s="684"/>
      <c r="G3" s="684"/>
      <c r="H3" s="684"/>
      <c r="I3" s="429"/>
      <c r="J3" s="429"/>
    </row>
    <row r="4" spans="2:8" ht="30" customHeight="1">
      <c r="B4" s="462" t="s">
        <v>1</v>
      </c>
      <c r="C4" s="685">
        <f>Antrag!E16</f>
        <v>0</v>
      </c>
      <c r="D4" s="685"/>
      <c r="E4" s="685"/>
      <c r="F4" s="685"/>
      <c r="G4" s="685"/>
      <c r="H4" s="685"/>
    </row>
    <row r="5" spans="2:18" ht="12.75">
      <c r="B5" s="687" t="s">
        <v>239</v>
      </c>
      <c r="C5" s="689">
        <f>plätze</f>
        <v>0</v>
      </c>
      <c r="K5" s="412" t="s">
        <v>260</v>
      </c>
      <c r="L5" s="413" t="s">
        <v>242</v>
      </c>
      <c r="M5" s="414"/>
      <c r="N5" s="415"/>
      <c r="O5" s="425" t="s">
        <v>266</v>
      </c>
      <c r="P5" s="414"/>
      <c r="Q5" s="415"/>
      <c r="R5" s="409"/>
    </row>
    <row r="6" spans="2:17" s="409" customFormat="1" ht="13.5" customHeight="1" thickBot="1">
      <c r="B6" s="688"/>
      <c r="C6" s="690"/>
      <c r="D6"/>
      <c r="E6"/>
      <c r="F6"/>
      <c r="G6"/>
      <c r="H6"/>
      <c r="K6" s="416">
        <f>'A5b) Pers.Prosp.'!E29</f>
        <v>0</v>
      </c>
      <c r="L6" s="421"/>
      <c r="M6" s="422">
        <f>SUM(' A4 Kalk.'!$D$25:$D$26)</f>
        <v>0</v>
      </c>
      <c r="N6" s="417"/>
      <c r="O6" s="418"/>
      <c r="P6" s="419" t="e">
        <f>M6/K6</f>
        <v>#DIV/0!</v>
      </c>
      <c r="Q6" s="417"/>
    </row>
    <row r="7" spans="2:17" s="409" customFormat="1" ht="22.5" customHeight="1" thickBot="1">
      <c r="B7" s="463" t="s">
        <v>224</v>
      </c>
      <c r="C7" s="463"/>
      <c r="D7" s="534">
        <f>IF('A6 MTV'!G9&gt;0,'A6 MTV'!G9,0)</f>
        <v>1</v>
      </c>
      <c r="E7" s="534">
        <f>IF('A6 MTV'!G10&gt;0,'A6 MTV'!G10,0)</f>
        <v>0</v>
      </c>
      <c r="F7" s="534">
        <f>IF('A6 MTV'!G11&gt;0,'A6 MTV'!G11,0)</f>
        <v>0</v>
      </c>
      <c r="G7" s="534">
        <f>IF('A6 MTV'!G12&gt;0,'A6 MTV'!G12,0)</f>
        <v>0</v>
      </c>
      <c r="H7" s="534">
        <f>IF('A6 MTV'!G13&gt;0,'A6 MTV'!G13,0)</f>
        <v>0</v>
      </c>
      <c r="K7" s="412" t="s">
        <v>247</v>
      </c>
      <c r="L7" s="413" t="s">
        <v>243</v>
      </c>
      <c r="M7" s="414"/>
      <c r="N7" s="415"/>
      <c r="O7" s="413"/>
      <c r="P7" s="453" t="s">
        <v>246</v>
      </c>
      <c r="Q7" s="415"/>
    </row>
    <row r="8" spans="2:17" s="409" customFormat="1" ht="25.5" customHeight="1">
      <c r="B8" s="427" t="s">
        <v>245</v>
      </c>
      <c r="C8" s="427"/>
      <c r="D8" s="530"/>
      <c r="E8" s="530"/>
      <c r="F8" s="530"/>
      <c r="G8" s="530"/>
      <c r="H8" s="530"/>
      <c r="K8" s="416">
        <f>'A5b) Pers.Prosp.'!E12</f>
        <v>0</v>
      </c>
      <c r="L8" s="421"/>
      <c r="M8" s="422" t="e">
        <f>$P$6*$K$8</f>
        <v>#DIV/0!</v>
      </c>
      <c r="N8" s="417"/>
      <c r="O8" s="418"/>
      <c r="P8" s="419" t="e">
        <f>[0]!summeGruppendienst+M8</f>
        <v>#DIV/0!</v>
      </c>
      <c r="Q8" s="417" t="s">
        <v>244</v>
      </c>
    </row>
    <row r="9" spans="2:17" s="409" customFormat="1" ht="25.5" customHeight="1">
      <c r="B9" s="427" t="s">
        <v>250</v>
      </c>
      <c r="C9" s="427"/>
      <c r="D9" s="530"/>
      <c r="E9" s="530"/>
      <c r="F9" s="530"/>
      <c r="G9" s="530"/>
      <c r="H9" s="530"/>
      <c r="K9" s="420" t="s">
        <v>248</v>
      </c>
      <c r="L9" s="413" t="s">
        <v>243</v>
      </c>
      <c r="M9" s="414"/>
      <c r="N9" s="415"/>
      <c r="O9" s="413"/>
      <c r="P9" s="414" t="s">
        <v>249</v>
      </c>
      <c r="Q9" s="415"/>
    </row>
    <row r="10" spans="2:17" s="409" customFormat="1" ht="12.75">
      <c r="B10" s="464"/>
      <c r="C10" s="464"/>
      <c r="D10" s="469"/>
      <c r="E10" s="469"/>
      <c r="F10" s="469"/>
      <c r="G10" s="469"/>
      <c r="H10" s="469"/>
      <c r="K10" s="416">
        <f>'A5b) Pers.Prosp.'!E15</f>
        <v>0</v>
      </c>
      <c r="L10" s="421"/>
      <c r="M10" s="422" t="e">
        <f>$P$6*$K$10</f>
        <v>#DIV/0!</v>
      </c>
      <c r="N10" s="417"/>
      <c r="O10" s="418"/>
      <c r="P10" s="454" t="e">
        <f>'A5b) Pers.Prosp.'!SummeFachdienst+M10</f>
        <v>#DIV/0!</v>
      </c>
      <c r="Q10" s="417" t="s">
        <v>244</v>
      </c>
    </row>
    <row r="11" spans="2:16" s="409" customFormat="1" ht="12.75">
      <c r="B11" s="465" t="s">
        <v>238</v>
      </c>
      <c r="C11" s="465"/>
      <c r="D11" s="470">
        <f>IF(D8&gt;0,1/D8*$K$12/' A4 Kalk.'!$E$10,0)</f>
        <v>0</v>
      </c>
      <c r="E11" s="470">
        <f>IF(E8&gt;0,1/E8*$K$12/' A4 Kalk.'!$E$10,0)</f>
        <v>0</v>
      </c>
      <c r="F11" s="470">
        <f>IF(F8&gt;0,1/F8*$K$12/' A4 Kalk.'!$E$10,0)</f>
        <v>0</v>
      </c>
      <c r="G11" s="470">
        <f>IF(G8&gt;0,1/G8*$K$12/' A4 Kalk.'!$E$10,0)</f>
        <v>0</v>
      </c>
      <c r="H11" s="470">
        <f>IF(H8&gt;0,1/H8*$K$12/' A4 Kalk.'!$E$10,0)</f>
        <v>0</v>
      </c>
      <c r="I11"/>
      <c r="J11"/>
      <c r="K11" s="455" t="s">
        <v>263</v>
      </c>
      <c r="L11" s="456" t="s">
        <v>264</v>
      </c>
      <c r="M11" s="457"/>
      <c r="N11" s="458"/>
      <c r="P11" s="410"/>
    </row>
    <row r="12" spans="2:16" s="409" customFormat="1" ht="12.75">
      <c r="B12" s="465" t="s">
        <v>251</v>
      </c>
      <c r="C12" s="465"/>
      <c r="D12" s="470">
        <f>IF(D9&gt;0,1/D9*$M$12/' A4 Kalk.'!$E$10,0)</f>
        <v>0</v>
      </c>
      <c r="E12" s="470">
        <f>IF(E8&gt;0,1/E9*$M$12/' A4 Kalk.'!$E$10,0)</f>
        <v>0</v>
      </c>
      <c r="F12" s="470">
        <f>IF(F8&gt;0,1/F9*$M$12/' A4 Kalk.'!$E$10,0)</f>
        <v>0</v>
      </c>
      <c r="G12" s="470">
        <f>IF(G8&gt;0,1/G9*$M$12/' A4 Kalk.'!$E$10,0)</f>
        <v>0</v>
      </c>
      <c r="H12" s="470">
        <f>IF(H8&gt;0,1/H9*$M$12/' A4 Kalk.'!$E$10,0)</f>
        <v>0</v>
      </c>
      <c r="I12"/>
      <c r="J12"/>
      <c r="K12" s="416" t="e">
        <f>$P$8/$K$8</f>
        <v>#DIV/0!</v>
      </c>
      <c r="L12" s="421"/>
      <c r="M12" s="422" t="e">
        <f>$P$10/$K$10</f>
        <v>#DIV/0!</v>
      </c>
      <c r="N12" s="417"/>
      <c r="P12" s="410"/>
    </row>
    <row r="13" spans="2:14" s="409" customFormat="1" ht="15.75">
      <c r="B13" s="466" t="s">
        <v>272</v>
      </c>
      <c r="C13" s="465"/>
      <c r="D13" s="470" t="e">
        <f>$N$13</f>
        <v>#DIV/0!</v>
      </c>
      <c r="E13" s="470">
        <f>IF(E7&gt;0,$N$13,"")</f>
      </c>
      <c r="F13" s="470">
        <f>IF(F7&gt;0,$N$13,"")</f>
      </c>
      <c r="G13" s="470">
        <f>IF(G7&gt;0,$N$13,"")</f>
      </c>
      <c r="H13" s="470">
        <f>IF(H7&gt;0,$N$13,"")</f>
      </c>
      <c r="I13"/>
      <c r="J13" s="691"/>
      <c r="K13" s="423" t="s">
        <v>241</v>
      </c>
      <c r="L13" s="424"/>
      <c r="M13" s="424"/>
      <c r="N13" s="459" t="e">
        <f>' A4 Kalk.'!G56-(P8+P10)/vergütungstage</f>
        <v>#DIV/0!</v>
      </c>
    </row>
    <row r="14" spans="2:10" s="409" customFormat="1" ht="12.75">
      <c r="B14" s="467" t="s">
        <v>254</v>
      </c>
      <c r="C14" s="468"/>
      <c r="D14" s="471" t="e">
        <f>ROUND(D11+D12+$N$13,2)</f>
        <v>#DIV/0!</v>
      </c>
      <c r="E14" s="471">
        <f>IF(E7&gt;0,ROUND(E11+E12+$N$13,2),"")</f>
      </c>
      <c r="F14" s="471">
        <f>IF(F7&gt;0,ROUND(F11+F12+$N$13,2),"")</f>
      </c>
      <c r="G14" s="471">
        <f>IF(G7&gt;0,ROUND(G11+G12+$N$13,2),"")</f>
      </c>
      <c r="H14" s="471">
        <f>IF(H7&gt;0,ROUND(H11+H12+$N$13,2),"")</f>
      </c>
      <c r="I14"/>
      <c r="J14" s="691"/>
    </row>
    <row r="15" spans="2:10" ht="4.5" customHeight="1">
      <c r="B15" s="464"/>
      <c r="C15" s="464"/>
      <c r="D15" s="469"/>
      <c r="E15" s="469"/>
      <c r="F15" s="469"/>
      <c r="G15" s="469"/>
      <c r="H15" s="469"/>
      <c r="I15" s="445"/>
      <c r="J15" s="691"/>
    </row>
    <row r="16" spans="2:10" s="39" customFormat="1" ht="25.5" customHeight="1">
      <c r="B16" s="430" t="s">
        <v>307</v>
      </c>
      <c r="C16" s="428"/>
      <c r="D16" s="530"/>
      <c r="E16" s="530"/>
      <c r="F16" s="530"/>
      <c r="G16" s="530"/>
      <c r="H16" s="530"/>
      <c r="I16" s="446"/>
      <c r="J16" s="447"/>
    </row>
    <row r="17" spans="2:16" ht="25.5" customHeight="1">
      <c r="B17" s="430" t="s">
        <v>308</v>
      </c>
      <c r="C17" s="428"/>
      <c r="D17" s="530"/>
      <c r="E17" s="530"/>
      <c r="F17" s="530"/>
      <c r="G17" s="530"/>
      <c r="H17" s="530"/>
      <c r="I17" s="449"/>
      <c r="J17" s="450"/>
      <c r="K17" s="554" t="s">
        <v>320</v>
      </c>
      <c r="L17" s="555" t="s">
        <v>309</v>
      </c>
      <c r="M17" s="551"/>
      <c r="N17" s="692" t="s">
        <v>292</v>
      </c>
      <c r="O17" s="683" t="s">
        <v>319</v>
      </c>
      <c r="P17" s="672" t="s">
        <v>291</v>
      </c>
    </row>
    <row r="18" spans="2:16" ht="12.75" customHeight="1">
      <c r="B18" s="464"/>
      <c r="C18" s="464"/>
      <c r="D18" s="469"/>
      <c r="E18" s="469"/>
      <c r="F18" s="469"/>
      <c r="G18" s="469"/>
      <c r="H18" s="469"/>
      <c r="I18" s="499"/>
      <c r="J18" s="448"/>
      <c r="K18" s="552"/>
      <c r="L18" s="675" t="s">
        <v>317</v>
      </c>
      <c r="M18" s="676"/>
      <c r="N18" s="693"/>
      <c r="O18" s="683"/>
      <c r="P18" s="673"/>
    </row>
    <row r="19" spans="2:16" ht="12.75" customHeight="1">
      <c r="B19" s="465" t="s">
        <v>255</v>
      </c>
      <c r="C19" s="465"/>
      <c r="D19" s="470">
        <f>IF(D16&gt;0,1/D16*$K$12/' A4 Kalk.'!$E$10,0)</f>
        <v>0</v>
      </c>
      <c r="E19" s="470">
        <f>IF(E7&gt;0,1/E16*$K$12/' A4 Kalk.'!$E$10,"")</f>
      </c>
      <c r="F19" s="470">
        <f>IF(F7&gt;0,1/F16*$K$12/' A4 Kalk.'!$E$10,"")</f>
      </c>
      <c r="G19" s="470">
        <f>IF(G7&gt;0,1/G16*$K$12/' A4 Kalk.'!$E$10,"")</f>
      </c>
      <c r="H19" s="470">
        <f>IF(H7&gt;0,1/H16*$K$12/' A4 Kalk.'!$E$10,"")</f>
      </c>
      <c r="I19" s="469"/>
      <c r="K19" s="553"/>
      <c r="L19" s="556" t="s">
        <v>311</v>
      </c>
      <c r="M19" s="556" t="s">
        <v>312</v>
      </c>
      <c r="N19" s="694"/>
      <c r="O19" s="683"/>
      <c r="P19" s="674"/>
    </row>
    <row r="20" spans="2:16" ht="15.75">
      <c r="B20" s="481" t="s">
        <v>256</v>
      </c>
      <c r="C20" s="481"/>
      <c r="D20" s="486">
        <f>IF(D17&gt;0,1/D17*$M$12/' A4 Kalk.'!$E$10,0)</f>
        <v>0</v>
      </c>
      <c r="E20" s="486">
        <f>IF(E7&gt;0,1/E17*$M$12/' A4 Kalk.'!$E$10,"")</f>
      </c>
      <c r="F20" s="486">
        <f>IF(F7&gt;0,1/F17*$M$12/' A4 Kalk.'!$E$10,"")</f>
      </c>
      <c r="G20" s="486">
        <f>IF(G7&gt;0,1/G17*$M$12/' A4 Kalk.'!$E$10,"")</f>
      </c>
      <c r="H20" s="486">
        <f>IF(H7&gt;0,1/H17*$M$12/' A4 Kalk.'!$E$10,"")</f>
      </c>
      <c r="I20" s="469"/>
      <c r="K20" s="557" t="s">
        <v>322</v>
      </c>
      <c r="L20" s="593">
        <v>0</v>
      </c>
      <c r="M20" s="560" t="e">
        <f>SUM(D42)</f>
        <v>#DIV/0!</v>
      </c>
      <c r="N20" s="451">
        <f>I34</f>
        <v>0</v>
      </c>
      <c r="O20" s="460">
        <f>'A5b) Pers.Prosp.'!E12</f>
        <v>0</v>
      </c>
      <c r="P20" s="461">
        <f>O20-N20</f>
        <v>0</v>
      </c>
    </row>
    <row r="21" spans="2:16" ht="16.5" customHeight="1">
      <c r="B21" s="467" t="s">
        <v>294</v>
      </c>
      <c r="C21" s="468"/>
      <c r="D21" s="471">
        <f>D20+D19</f>
        <v>0</v>
      </c>
      <c r="E21" s="471">
        <f>IF(E7&gt;0,E20+E19,"")</f>
      </c>
      <c r="F21" s="471">
        <f>IF(F7&gt;0,F20+F19,"")</f>
      </c>
      <c r="G21" s="471">
        <f>IF(G7&gt;0,G20+G19,"")</f>
      </c>
      <c r="H21" s="471">
        <f>IF(H7&gt;0,H20+H19,"")</f>
      </c>
      <c r="I21" s="469"/>
      <c r="K21" s="557" t="s">
        <v>321</v>
      </c>
      <c r="L21" s="593">
        <v>0</v>
      </c>
      <c r="M21" s="560" t="e">
        <f>SUM(D43)</f>
        <v>#DIV/0!</v>
      </c>
      <c r="N21" s="451">
        <f>I35</f>
        <v>0</v>
      </c>
      <c r="O21" s="460">
        <f>'A5b) Pers.Prosp.'!E15</f>
        <v>0</v>
      </c>
      <c r="P21" s="461">
        <f>O21-N21</f>
        <v>0</v>
      </c>
    </row>
    <row r="22" spans="2:16" ht="27.75" customHeight="1">
      <c r="B22" s="472" t="s">
        <v>268</v>
      </c>
      <c r="C22" s="473"/>
      <c r="D22" s="478">
        <f>IF(AND(D8&gt;0,D16=0),D8,IF(AND(D8=0,D16&gt;0),D16,IF(AND(D8&gt;0,D16&gt;0),1/(1/D8+1/D16),0)))</f>
        <v>0</v>
      </c>
      <c r="E22" s="478">
        <f>IF(E7&gt;0,IF(AND(E8&gt;0,E16=0),E8,IF(AND(E8=0,E16&gt;0),E16,IF(AND(E8&gt;0,E16&gt;0),1/(1/E8+1/E16),0))),"")</f>
      </c>
      <c r="F22" s="478">
        <f>IF(F7&gt;0,IF(AND(F8&gt;0,F16=0),F8,IF(AND(F8=0,F16&gt;0),F16,IF(AND(F8&gt;0,F16&gt;0),1/(1/F8+1/F16),0))),"")</f>
      </c>
      <c r="G22" s="478">
        <f>IF(G7&gt;0,IF(AND(G8&gt;0,G16=0),G8,IF(AND(G8=0,G16&gt;0),G16,IF(AND(G8&gt;0,G16&gt;0),1/(1/G8+1/G16),0))),"")</f>
      </c>
      <c r="H22" s="478">
        <f>IF(H7&gt;0,IF(AND(H8&gt;0,H16=0),H8,IF(AND(H8=0,H16&gt;0),H16,IF(AND(H8&gt;0,H16&gt;0),1/(1/H8+1/H16),0))),"")</f>
      </c>
      <c r="I22" s="469"/>
      <c r="K22" s="557" t="s">
        <v>293</v>
      </c>
      <c r="L22" s="593" t="s">
        <v>309</v>
      </c>
      <c r="M22" s="560" t="e">
        <f>SUM(D44)</f>
        <v>#DIV/0!</v>
      </c>
      <c r="N22" s="452">
        <f>SUM(N20:N21)</f>
        <v>0</v>
      </c>
      <c r="O22" s="461">
        <f>SUM(O20:O21)</f>
        <v>0</v>
      </c>
      <c r="P22" s="461">
        <f>O22-N22</f>
        <v>0</v>
      </c>
    </row>
    <row r="23" spans="2:9" ht="14.25" customHeight="1">
      <c r="B23" s="474" t="s">
        <v>267</v>
      </c>
      <c r="C23" s="475"/>
      <c r="D23" s="479">
        <f>IF(AND(D9&gt;0,D17=0),D9,IF(AND(D9=0,D17&gt;0),D17,IF(AND(D9&gt;0,D17&gt;0),1/(1/D9+1/D17),0)))</f>
        <v>0</v>
      </c>
      <c r="E23" s="479">
        <f>IF(E7&gt;0,IF(AND(E9&gt;0,E17=0),E9,IF(AND(E9=0,E17&gt;0),E17,IF(AND(E9&gt;0,E17&gt;0),1/(1/E9+1/E17),0))),"")</f>
      </c>
      <c r="F23" s="479">
        <f>IF(F7&gt;0,IF(AND(F9&gt;0,F17=0),F9,IF(AND(F9=0,F17&gt;0),F17,IF(AND(F9&gt;0,F17&gt;0),1/(1/F9+1/F17),0))),"")</f>
      </c>
      <c r="G23" s="479">
        <f>IF(G7&gt;0,IF(AND(G9&gt;0,G17=0),G9,IF(AND(G9=0,G17&gt;0),G17,IF(AND(G9&gt;0,G17&gt;0),1/(1/G9+1/G17),0))),"")</f>
      </c>
      <c r="H23" s="479">
        <f>IF(H7&gt;0,IF(AND(H9&gt;0,H17=0),H9,IF(AND(H9=0,H17&gt;0),H17,IF(AND(H9&gt;0,H17&gt;0),1/(1/H9+1/H17),0))),"")</f>
      </c>
      <c r="I23" s="469"/>
    </row>
    <row r="24" spans="2:9" ht="15.75">
      <c r="B24" s="476" t="s">
        <v>270</v>
      </c>
      <c r="C24" s="477"/>
      <c r="D24" s="480">
        <f>IF(AND(D22&gt;0,D23=0),D22,IF(AND(D22=0,D23&gt;0),D23,IF(AND(D22&gt;0,D23&gt;0),1/(1/D22+1/D23),0)))</f>
        <v>0</v>
      </c>
      <c r="E24" s="480">
        <f>IF(E7&gt;0,IF(AND(E22&gt;0,E23=0),E22,IF(AND(E22=0,E23&gt;0),E23,IF(AND(E22&gt;0,E23&gt;0),1/(1/E22+1/E23),0))),"")</f>
      </c>
      <c r="F24" s="480">
        <f>IF(F7&gt;0,IF(AND(F22&gt;0,F23=0),F22,IF(AND(F22=0,F23&gt;0),F23,IF(AND(F22&gt;0,F23&gt;0),1/(1/F22+1/F23),0))),"")</f>
      </c>
      <c r="G24" s="480">
        <f>IF(G7&gt;0,IF(AND(G22&gt;0,G23=0),G22,IF(AND(G22=0,G23&gt;0),G23,IF(AND(G22&gt;0,G23&gt;0),1/(1/G22+1/G23),0))),"")</f>
      </c>
      <c r="H24" s="480">
        <f>IF(H7&gt;0,IF(AND(H22&gt;0,H23=0),H22,IF(AND(H22=0,H23&gt;0),H23,IF(AND(H22&gt;0,H23&gt;0),1/(1/H22+1/H23),0))),"")</f>
      </c>
      <c r="I24" s="469"/>
    </row>
    <row r="25" spans="2:9" ht="9" customHeight="1">
      <c r="B25" s="476"/>
      <c r="C25" s="477"/>
      <c r="D25" s="480"/>
      <c r="E25" s="480"/>
      <c r="F25" s="480"/>
      <c r="G25" s="480"/>
      <c r="H25" s="480"/>
      <c r="I25" s="469"/>
    </row>
    <row r="26" spans="2:16" ht="30" customHeight="1">
      <c r="B26" s="686" t="s">
        <v>252</v>
      </c>
      <c r="C26" s="686"/>
      <c r="D26" s="507" t="e">
        <f>ROUND(D14+D19+D20,2)</f>
        <v>#DIV/0!</v>
      </c>
      <c r="E26" s="507">
        <f>IF(E7&gt;0,ROUND(E14+E19+E20,2),"")</f>
      </c>
      <c r="F26" s="507">
        <f>IF(F7&gt;0,ROUND(F14+F19+F20,2),"")</f>
      </c>
      <c r="G26" s="507">
        <f>IF(G7&gt;0,ROUND(G14+G19+G20,2),"")</f>
      </c>
      <c r="H26" s="507">
        <f>IF(H7&gt;0,ROUND(H14+H19+H20,2),"")</f>
      </c>
      <c r="I26" s="469"/>
      <c r="K26" s="554" t="s">
        <v>316</v>
      </c>
      <c r="L26" s="555" t="s">
        <v>309</v>
      </c>
      <c r="M26" s="551"/>
      <c r="N26" s="680" t="s">
        <v>292</v>
      </c>
      <c r="O26" s="683" t="s">
        <v>319</v>
      </c>
      <c r="P26" s="672" t="s">
        <v>291</v>
      </c>
    </row>
    <row r="27" spans="2:16" ht="15.75" customHeight="1">
      <c r="B27" s="686" t="s">
        <v>240</v>
      </c>
      <c r="C27" s="686"/>
      <c r="D27" s="508">
        <f>ROUND(' A4 Kalk.'!$I$56,2)</f>
        <v>0</v>
      </c>
      <c r="E27" s="508">
        <f>IF(E7&gt;0,ROUND(' A4 Kalk.'!$I$56,2),"")</f>
      </c>
      <c r="F27" s="508">
        <f>IF(F7&gt;0,ROUND(' A4 Kalk.'!$I$56,2),"")</f>
      </c>
      <c r="G27" s="508">
        <f>IF(G7&gt;0,ROUND(' A4 Kalk.'!$I$56,2),"")</f>
      </c>
      <c r="H27" s="508">
        <f>IF(H7&gt;0,ROUND(' A4 Kalk.'!$I$56,2),"")</f>
      </c>
      <c r="I27" s="500"/>
      <c r="K27" s="552"/>
      <c r="L27" s="675" t="s">
        <v>317</v>
      </c>
      <c r="M27" s="676"/>
      <c r="N27" s="681"/>
      <c r="O27" s="683"/>
      <c r="P27" s="673"/>
    </row>
    <row r="28" spans="2:16" ht="15.75" customHeight="1">
      <c r="B28" s="686" t="s">
        <v>253</v>
      </c>
      <c r="C28" s="686"/>
      <c r="D28" s="508">
        <f>ROUND(' A4 Kalk.'!$J$56,2)</f>
        <v>0</v>
      </c>
      <c r="E28" s="508">
        <f>IF(E7&gt;0,ROUND(' A4 Kalk.'!$J$56,2),"")</f>
      </c>
      <c r="F28" s="508">
        <f>IF(F7&gt;0,ROUND(' A4 Kalk.'!$J$56,2),"")</f>
      </c>
      <c r="G28" s="508">
        <f>IF(G7&gt;0,ROUND(' A4 Kalk.'!$J$56,2),"")</f>
      </c>
      <c r="H28" s="508">
        <f>IF(H7&gt;0,ROUND(' A4 Kalk.'!$J$56,2),"")</f>
      </c>
      <c r="I28" s="469"/>
      <c r="J28" s="432"/>
      <c r="K28" s="553"/>
      <c r="L28" s="556" t="s">
        <v>311</v>
      </c>
      <c r="M28" s="556" t="s">
        <v>312</v>
      </c>
      <c r="N28" s="682"/>
      <c r="O28" s="683"/>
      <c r="P28" s="674"/>
    </row>
    <row r="29" spans="2:16" ht="26.25" customHeight="1">
      <c r="B29" s="686" t="s">
        <v>257</v>
      </c>
      <c r="C29" s="686"/>
      <c r="D29" s="507" t="e">
        <f>SUM(D26:D28)</f>
        <v>#DIV/0!</v>
      </c>
      <c r="E29" s="507">
        <f>IF(E7&gt;0,SUM(E26:E28),"")</f>
      </c>
      <c r="F29" s="507">
        <f>IF(F7&gt;0,SUM(F26:F28),"")</f>
      </c>
      <c r="G29" s="507">
        <f>IF(G7&gt;0,SUM(G26:G28),"")</f>
      </c>
      <c r="H29" s="507">
        <f>IF(H7&gt;0,SUM(H26:H28),"")</f>
      </c>
      <c r="I29" s="469"/>
      <c r="K29" s="557" t="s">
        <v>121</v>
      </c>
      <c r="L29" s="593">
        <v>0</v>
      </c>
      <c r="M29" s="558">
        <v>0</v>
      </c>
      <c r="N29" s="559" t="e">
        <f>SUM(plätze)/'A7 Kalk. HBG'!M29</f>
        <v>#DIV/0!</v>
      </c>
      <c r="O29" s="559">
        <f>SUM('A5b) Pers.Prosp.'!E28)</f>
        <v>0</v>
      </c>
      <c r="P29" s="461" t="e">
        <f>O29-N29</f>
        <v>#DIV/0!</v>
      </c>
    </row>
    <row r="30" spans="2:16" ht="13.5" customHeight="1">
      <c r="B30" s="492"/>
      <c r="C30" s="492"/>
      <c r="D30" s="491"/>
      <c r="E30" s="491"/>
      <c r="F30" s="491"/>
      <c r="G30" s="491"/>
      <c r="H30" s="491"/>
      <c r="I30" s="469"/>
      <c r="K30" s="557" t="s">
        <v>310</v>
      </c>
      <c r="L30" s="593">
        <v>0</v>
      </c>
      <c r="M30" s="558">
        <v>0</v>
      </c>
      <c r="N30" s="559" t="e">
        <f>SUM(plätze)/'A7 Kalk. HBG'!M30</f>
        <v>#DIV/0!</v>
      </c>
      <c r="O30" s="559">
        <f>SUM('A5b) Pers.Prosp.'!E18)</f>
        <v>0</v>
      </c>
      <c r="P30" s="461" t="e">
        <f>O30-N30</f>
        <v>#DIV/0!</v>
      </c>
    </row>
    <row r="31" spans="2:16" ht="15.75">
      <c r="B31" s="502" t="s">
        <v>258</v>
      </c>
      <c r="C31" s="502"/>
      <c r="D31" s="503">
        <f>'A6 MTV'!H9</f>
        <v>0</v>
      </c>
      <c r="E31" s="503">
        <f>'A6 MTV'!H10</f>
        <v>0</v>
      </c>
      <c r="F31" s="503">
        <f>'A6 MTV'!H11</f>
        <v>0</v>
      </c>
      <c r="G31" s="503">
        <f>'A6 MTV'!H12</f>
        <v>0</v>
      </c>
      <c r="H31" s="503">
        <f>'A6 MTV'!H13</f>
        <v>0</v>
      </c>
      <c r="I31" s="504">
        <f>SUM(D31:H31)</f>
        <v>0</v>
      </c>
      <c r="J31" s="431"/>
      <c r="K31" s="557" t="s">
        <v>53</v>
      </c>
      <c r="L31" s="593">
        <v>0</v>
      </c>
      <c r="M31" s="558">
        <v>0</v>
      </c>
      <c r="N31" s="559" t="e">
        <f>SUM(plätze)/'A7 Kalk. HBG'!M31</f>
        <v>#DIV/0!</v>
      </c>
      <c r="O31" s="559">
        <f>SUM('A5b) Pers.Prosp.'!E21)</f>
        <v>0</v>
      </c>
      <c r="P31" s="461" t="e">
        <f>O31-N31</f>
        <v>#DIV/0!</v>
      </c>
    </row>
    <row r="32" spans="2:16" ht="15.75">
      <c r="B32" s="502" t="s">
        <v>259</v>
      </c>
      <c r="C32" s="502"/>
      <c r="D32" s="503" t="e">
        <f>D29*D31</f>
        <v>#DIV/0!</v>
      </c>
      <c r="E32" s="503">
        <f>IF(E7&gt;0,E29*E31,"")</f>
      </c>
      <c r="F32" s="503">
        <f>IF(F7&gt;0,F29*F31,"")</f>
      </c>
      <c r="G32" s="503">
        <f>IF(G7&gt;0,G29*G31,"")</f>
      </c>
      <c r="H32" s="503">
        <f>IF(H7&gt;0,H29*H31,"")</f>
      </c>
      <c r="I32" s="504"/>
      <c r="J32" s="431"/>
      <c r="K32" s="557" t="s">
        <v>318</v>
      </c>
      <c r="L32" s="593">
        <v>0</v>
      </c>
      <c r="M32" s="558">
        <v>0</v>
      </c>
      <c r="N32" s="559" t="e">
        <f>SUM(plätze)/'A7 Kalk. HBG'!M32</f>
        <v>#DIV/0!</v>
      </c>
      <c r="O32" s="559">
        <f>SUM('A5b) Pers.Prosp.'!E24)</f>
        <v>0</v>
      </c>
      <c r="P32" s="461" t="e">
        <f>O32-N32</f>
        <v>#DIV/0!</v>
      </c>
    </row>
    <row r="33" spans="2:9" ht="14.25" customHeight="1">
      <c r="B33" s="482"/>
      <c r="C33" s="482"/>
      <c r="D33" s="487"/>
      <c r="E33" s="487"/>
      <c r="F33" s="487"/>
      <c r="G33" s="487"/>
      <c r="H33" s="487"/>
      <c r="I33" s="469"/>
    </row>
    <row r="34" spans="2:9" ht="15.75" customHeight="1">
      <c r="B34" s="493" t="s">
        <v>261</v>
      </c>
      <c r="C34" s="493"/>
      <c r="D34" s="494">
        <f>IF(D22&gt;0,D31/D22,0)</f>
        <v>0</v>
      </c>
      <c r="E34" s="494">
        <f>IF(E7&gt;0,IF(E22&gt;0,E31/E22,0),"")</f>
      </c>
      <c r="F34" s="494">
        <f>IF(F7&gt;0,IF(F22&gt;0,F31/F22,0),"")</f>
      </c>
      <c r="G34" s="494">
        <f>IF(G7&gt;0,IF(G22&gt;0,G31/G22,0),"")</f>
      </c>
      <c r="H34" s="494">
        <f>IF(H7&gt;0,IF(H22&gt;0,H31/H22,0),"")</f>
      </c>
      <c r="I34" s="495">
        <f>SUM(D34:H34)</f>
        <v>0</v>
      </c>
    </row>
    <row r="35" spans="2:9" ht="15.75" customHeight="1">
      <c r="B35" s="493" t="s">
        <v>262</v>
      </c>
      <c r="C35" s="493"/>
      <c r="D35" s="494">
        <f>IF(D7&gt;0,IF(D23&gt;0,D31/D23,0),"")</f>
        <v>0</v>
      </c>
      <c r="E35" s="494">
        <f>IF(E7&gt;0,IF(E23&gt;0,E31/E23,0),"")</f>
      </c>
      <c r="F35" s="494">
        <f>IF(F7&gt;0,IF(F23&gt;0,F31/F23,0),"")</f>
      </c>
      <c r="G35" s="494">
        <f>IF(G7&gt;0,IF(G23&gt;0,G31/G23,0),"")</f>
      </c>
      <c r="H35" s="494">
        <f>IF(H7&gt;0,IF(H23&gt;0,H31/H23,0),"")</f>
      </c>
      <c r="I35" s="495">
        <f>SUM(D35:H35)</f>
        <v>0</v>
      </c>
    </row>
    <row r="36" spans="2:9" ht="15.75" customHeight="1">
      <c r="B36" s="496"/>
      <c r="C36" s="496"/>
      <c r="D36" s="497"/>
      <c r="E36" s="497"/>
      <c r="F36" s="497"/>
      <c r="G36" s="497"/>
      <c r="H36" s="497"/>
      <c r="I36" s="498"/>
    </row>
    <row r="37" spans="2:9" ht="12.75">
      <c r="B37" s="496"/>
      <c r="C37" s="496"/>
      <c r="D37" s="505" t="s">
        <v>333</v>
      </c>
      <c r="E37" s="497"/>
      <c r="F37" s="497"/>
      <c r="G37" s="506" t="s">
        <v>295</v>
      </c>
      <c r="H37" s="501"/>
      <c r="I37" s="501"/>
    </row>
    <row r="38" spans="2:9" ht="12.75">
      <c r="B38" s="677" t="s">
        <v>287</v>
      </c>
      <c r="C38" s="678"/>
      <c r="D38" s="679" t="e">
        <f>G38*vergütungstage</f>
        <v>#DIV/0!</v>
      </c>
      <c r="E38" s="679"/>
      <c r="F38" s="469"/>
      <c r="G38" s="679" t="e">
        <f>SUM(D32:H32)/SUM(D31:H31)</f>
        <v>#DIV/0!</v>
      </c>
      <c r="H38" s="679"/>
      <c r="I38" s="469"/>
    </row>
    <row r="39" spans="2:9" ht="12.75">
      <c r="B39" s="677" t="s">
        <v>288</v>
      </c>
      <c r="C39" s="678"/>
      <c r="D39" s="679">
        <f>' A4 Kalk.'!D56</f>
        <v>0</v>
      </c>
      <c r="E39" s="679"/>
      <c r="F39" s="469"/>
      <c r="G39" s="679">
        <f>' A4 Kalk.'!E56</f>
        <v>0</v>
      </c>
      <c r="H39" s="679"/>
      <c r="I39" s="469"/>
    </row>
    <row r="40" spans="2:9" ht="12.75">
      <c r="B40" s="677" t="s">
        <v>271</v>
      </c>
      <c r="C40" s="678"/>
      <c r="D40" s="679" t="e">
        <f>D38-D39</f>
        <v>#DIV/0!</v>
      </c>
      <c r="E40" s="679"/>
      <c r="F40" s="469"/>
      <c r="G40" s="679" t="e">
        <f>G38-G39</f>
        <v>#DIV/0!</v>
      </c>
      <c r="H40" s="679"/>
      <c r="I40" s="469"/>
    </row>
    <row r="41" spans="2:9" ht="12.75">
      <c r="B41" s="464"/>
      <c r="C41" s="464"/>
      <c r="D41" s="469"/>
      <c r="E41" s="469"/>
      <c r="F41" s="469"/>
      <c r="G41" s="469"/>
      <c r="H41" s="469"/>
      <c r="I41" s="469"/>
    </row>
    <row r="42" spans="2:9" ht="12.75">
      <c r="B42" s="483" t="s">
        <v>273</v>
      </c>
      <c r="C42" s="464"/>
      <c r="D42" s="488" t="e">
        <f>I31/SUM(D34:H34)</f>
        <v>#DIV/0!</v>
      </c>
      <c r="E42" s="469"/>
      <c r="F42" s="469"/>
      <c r="G42" s="469"/>
      <c r="H42" s="469"/>
      <c r="I42" s="469"/>
    </row>
    <row r="43" spans="2:9" ht="12.75">
      <c r="B43" s="484" t="s">
        <v>274</v>
      </c>
      <c r="C43" s="485"/>
      <c r="D43" s="489" t="e">
        <f>I31/SUM(D35:H35)</f>
        <v>#DIV/0!</v>
      </c>
      <c r="E43" s="469"/>
      <c r="F43" s="469"/>
      <c r="G43" s="469"/>
      <c r="H43" s="469"/>
      <c r="I43" s="469"/>
    </row>
    <row r="44" spans="2:9" ht="15.75">
      <c r="B44" s="483" t="s">
        <v>275</v>
      </c>
      <c r="C44" s="464"/>
      <c r="D44" s="490" t="e">
        <f>I31/SUM(D34:H35)</f>
        <v>#DIV/0!</v>
      </c>
      <c r="E44" s="469"/>
      <c r="F44" s="469"/>
      <c r="G44" s="469"/>
      <c r="H44" s="469"/>
      <c r="I44" s="469"/>
    </row>
  </sheetData>
  <mergeCells count="26">
    <mergeCell ref="P17:P19"/>
    <mergeCell ref="B5:B6"/>
    <mergeCell ref="C5:C6"/>
    <mergeCell ref="J13:J15"/>
    <mergeCell ref="N17:N19"/>
    <mergeCell ref="O17:O19"/>
    <mergeCell ref="L18:M18"/>
    <mergeCell ref="C3:H3"/>
    <mergeCell ref="C4:H4"/>
    <mergeCell ref="D38:E38"/>
    <mergeCell ref="B26:C26"/>
    <mergeCell ref="B27:C27"/>
    <mergeCell ref="B28:C28"/>
    <mergeCell ref="B29:C29"/>
    <mergeCell ref="B38:C38"/>
    <mergeCell ref="G38:H38"/>
    <mergeCell ref="P26:P28"/>
    <mergeCell ref="L27:M27"/>
    <mergeCell ref="B40:C40"/>
    <mergeCell ref="D39:E39"/>
    <mergeCell ref="D40:E40"/>
    <mergeCell ref="N26:N28"/>
    <mergeCell ref="G39:H39"/>
    <mergeCell ref="G40:H40"/>
    <mergeCell ref="B39:C39"/>
    <mergeCell ref="O26:O28"/>
  </mergeCells>
  <conditionalFormatting sqref="D7:H7">
    <cfRule type="cellIs" priority="1" dxfId="0" operator="equal" stopIfTrue="1">
      <formula>0</formula>
    </cfRule>
  </conditionalFormatting>
  <printOptions/>
  <pageMargins left="0.2" right="0.17" top="0.37" bottom="1" header="0.21" footer="0.4921259845"/>
  <pageSetup fitToWidth="2" fitToHeight="1" horizontalDpi="300" verticalDpi="300" orientation="portrait" paperSize="9" scale="82" r:id="rId1"/>
  <headerFooter alignWithMargins="0">
    <oddFooter>&amp;LBeschluss Landesentgeltkommission 15.06.2004,  Anpassung 1.1.2005  laut Beschluss  Landesentgeltkommission  20.12.2004                                                   Seite &amp;P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VoAd</cp:lastModifiedBy>
  <cp:lastPrinted>2007-07-17T13:39:57Z</cp:lastPrinted>
  <dcterms:created xsi:type="dcterms:W3CDTF">1997-05-15T14:34:46Z</dcterms:created>
  <dcterms:modified xsi:type="dcterms:W3CDTF">2007-07-17T13:41:24Z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583745507</vt:i4>
  </property>
  <property fmtid="{D5CDD505-2E9C-101B-9397-08002B2CF9AE}" pid="4" name="_EmailSubje">
    <vt:lpwstr>fehlende dateien</vt:lpwstr>
  </property>
  <property fmtid="{D5CDD505-2E9C-101B-9397-08002B2CF9AE}" pid="5" name="_AuthorEma">
    <vt:lpwstr>ingemayer@t-online.de</vt:lpwstr>
  </property>
  <property fmtid="{D5CDD505-2E9C-101B-9397-08002B2CF9AE}" pid="6" name="_AuthorEmailDisplayNa">
    <vt:lpwstr>Inge Mayer</vt:lpwstr>
  </property>
</Properties>
</file>