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Vergütung WR WfbM" sheetId="1" r:id="rId1"/>
  </sheets>
  <definedNames>
    <definedName name="_xlnm.Print_Area" localSheetId="0">'Vergütung WR WfbM'!$A$1:$G$26</definedName>
  </definedNames>
  <calcPr calcId="145621"/>
</workbook>
</file>

<file path=xl/calcChain.xml><?xml version="1.0" encoding="utf-8"?>
<calcChain xmlns="http://schemas.openxmlformats.org/spreadsheetml/2006/main">
  <c r="D16" i="1" l="1"/>
  <c r="B16" i="1"/>
  <c r="B15" i="1"/>
  <c r="D14" i="1"/>
  <c r="B14" i="1"/>
  <c r="D13" i="1"/>
  <c r="D9" i="1"/>
  <c r="D8" i="1"/>
  <c r="V7" i="1"/>
  <c r="D7" i="1"/>
  <c r="V6" i="1"/>
  <c r="D6" i="1"/>
  <c r="B6" i="1"/>
  <c r="C6" i="1" s="1"/>
  <c r="V5" i="1"/>
  <c r="F5" i="1"/>
  <c r="V4" i="1"/>
  <c r="V3" i="1"/>
  <c r="A3" i="1"/>
  <c r="B8" i="1" s="1"/>
  <c r="C8" i="1" s="1"/>
  <c r="V2" i="1"/>
  <c r="B9" i="1" l="1"/>
  <c r="C9" i="1" s="1"/>
  <c r="A5" i="1"/>
  <c r="B7" i="1"/>
  <c r="C7" i="1" s="1"/>
  <c r="B13" i="1"/>
  <c r="B18" i="1" s="1"/>
  <c r="B5" i="1"/>
  <c r="B11" i="1" l="1"/>
  <c r="C11" i="1" s="1"/>
  <c r="C5" i="1"/>
  <c r="C18" i="1"/>
  <c r="B19" i="1" l="1"/>
  <c r="C19" i="1" s="1"/>
</calcChain>
</file>

<file path=xl/sharedStrings.xml><?xml version="1.0" encoding="utf-8"?>
<sst xmlns="http://schemas.openxmlformats.org/spreadsheetml/2006/main" count="38" uniqueCount="38">
  <si>
    <r>
      <t>Werkstattra</t>
    </r>
    <r>
      <rPr>
        <b/>
        <sz val="16"/>
        <rFont val="Arial"/>
        <family val="2"/>
      </rPr>
      <t xml:space="preserve">t  - </t>
    </r>
    <r>
      <rPr>
        <b/>
        <sz val="16"/>
        <color theme="1"/>
        <rFont val="Arial"/>
        <family val="2"/>
      </rPr>
      <t>Kostenberechnung der Vergütung 
für die Vertretung der Beschäftigten auf Werkstattebene</t>
    </r>
  </si>
  <si>
    <t>Kapazität</t>
  </si>
  <si>
    <t>Mitgl.</t>
  </si>
  <si>
    <t>Schlüssel</t>
  </si>
  <si>
    <t>Beschäftigte Arbeitsbereich</t>
  </si>
  <si>
    <t>Freistellung Vorsitzender in %</t>
  </si>
  <si>
    <t xml:space="preserve">Mitglieder </t>
  </si>
  <si>
    <t>Werkstattrat 
(WR)</t>
  </si>
  <si>
    <t>Kosten
Jährlich</t>
  </si>
  <si>
    <t>Vergütungs-
satz pro Tag 
und Beschäftigter</t>
  </si>
  <si>
    <t>Basis 
Begründung</t>
  </si>
  <si>
    <t>0,3 des freigestellten Vorsitzenden 
+ 0,1restl. Mitglieder bis zu SozPäd 
(TVöD S und E-Tarif Stufe S 12, 
Erfahrungsstufe 5) pro Mitglied</t>
  </si>
  <si>
    <t>TVÖD S12 Arbeitgeber
-kosten</t>
  </si>
  <si>
    <t>Freistellung 
Vorsitzende/r</t>
  </si>
  <si>
    <t>Werkstatt
lohn</t>
  </si>
  <si>
    <t>Ausfall anteiliges 
Arbeitsergebnis 
übrige WR-Mitglieder</t>
  </si>
  <si>
    <t>Stunden-
verdienst</t>
  </si>
  <si>
    <t>Fortbildungen
Reisekosten</t>
  </si>
  <si>
    <t>Fortbildung</t>
  </si>
  <si>
    <t>Fahrtkosten 
WR Mitglieder</t>
  </si>
  <si>
    <t>Kilometer-
vergütung</t>
  </si>
  <si>
    <t>Personalkosten:</t>
  </si>
  <si>
    <t>Sonstiger 
Verwaltungsbedarf</t>
  </si>
  <si>
    <t>pro
Mitglied</t>
  </si>
  <si>
    <t>Rechtsberatung</t>
  </si>
  <si>
    <t>anwaltliche Beratung</t>
  </si>
  <si>
    <t>IT/ EDV incl. Wartung von 
2 Arbeitsplätzen</t>
  </si>
  <si>
    <t>Basis: Leasingvertrag, 
zzgl. Lizenzgebühren, 
Wartung usw. / 2 Arbeitsplätze</t>
  </si>
  <si>
    <t>EDV</t>
  </si>
  <si>
    <t>Mobiltelefone, 
Assistenz und WR</t>
  </si>
  <si>
    <t>Mobil-
telefon mtl.</t>
  </si>
  <si>
    <t>Sachkosten:</t>
  </si>
  <si>
    <t>Gesamt:</t>
  </si>
  <si>
    <t>Evtl. zusätzlich anfallende Investitionskosten sind Bestandteil der IK der Werkstatt und ggf. unter diesem Kostenblock zu verhandeln.</t>
  </si>
  <si>
    <t>Evtl. zusätzlich anfallende Kosten für Büroausstattung sind Bestandteil der IK der Werkstatt und ggf. unter diesem Kostenblock zu verhandeln.</t>
  </si>
  <si>
    <t>Evtl. zusätzlich anfallende Reinigungskosten sind Bestandteil der Kosten im Wirtschaftsbedarf und ggf. unter diesem Kostenblock zu verhandeln.</t>
  </si>
  <si>
    <t>Seite 1 von 1</t>
  </si>
  <si>
    <t>Umlaufbeschluss Landesentgeltkommission 2018-01-16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</si>
</sst>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_ ;[Red]\-#,##0\ "/>
    <numFmt numFmtId="166" formatCode="#,##0.00\ &quot;€&quot;"/>
    <numFmt numFmtId="167" formatCode="#,##0.000000_ ;[Red]\-#,##0.000000\ "/>
  </numFmts>
  <fonts count="2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u/>
      <sz val="18"/>
      <color theme="1"/>
      <name val="Arial"/>
      <family val="2"/>
    </font>
    <font>
      <sz val="13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3"/>
      <color theme="1"/>
      <name val="Arial"/>
      <family val="2"/>
    </font>
    <font>
      <sz val="10.5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0.5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11"/>
      <color rgb="FF1F497D"/>
      <name val="Arial"/>
      <family val="2"/>
    </font>
    <font>
      <sz val="9"/>
      <color rgb="FF59595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1" applyNumberFormat="0" applyFill="0" applyAlignment="0" applyProtection="0"/>
    <xf numFmtId="0" fontId="6" fillId="0" borderId="0" applyBorder="0"/>
  </cellStyleXfs>
  <cellXfs count="90">
    <xf numFmtId="0" fontId="0" fillId="0" borderId="0" xfId="0"/>
    <xf numFmtId="164" fontId="4" fillId="0" borderId="0" xfId="0" applyNumberFormat="1" applyFont="1" applyAlignment="1" applyProtection="1">
      <alignment vertical="center" wrapText="1"/>
      <protection locked="0"/>
    </xf>
    <xf numFmtId="164" fontId="5" fillId="0" borderId="0" xfId="0" applyNumberFormat="1" applyFont="1"/>
    <xf numFmtId="0" fontId="5" fillId="0" borderId="0" xfId="0" applyFont="1"/>
    <xf numFmtId="165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164" fontId="9" fillId="0" borderId="0" xfId="4" applyNumberFormat="1" applyFont="1" applyBorder="1" applyAlignment="1" applyProtection="1">
      <alignment vertical="top" wrapText="1"/>
      <protection locked="0"/>
    </xf>
    <xf numFmtId="164" fontId="9" fillId="0" borderId="0" xfId="4" applyNumberFormat="1" applyFont="1" applyBorder="1" applyAlignment="1">
      <alignment horizontal="left" vertical="top" wrapText="1"/>
    </xf>
    <xf numFmtId="164" fontId="6" fillId="0" borderId="0" xfId="4" applyNumberFormat="1" applyBorder="1" applyAlignment="1">
      <alignment wrapText="1"/>
    </xf>
    <xf numFmtId="164" fontId="0" fillId="0" borderId="0" xfId="0" applyNumberFormat="1"/>
    <xf numFmtId="10" fontId="7" fillId="2" borderId="9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4" applyNumberFormat="1" applyFont="1" applyBorder="1" applyAlignment="1">
      <alignment wrapText="1"/>
    </xf>
    <xf numFmtId="164" fontId="14" fillId="0" borderId="0" xfId="0" applyNumberFormat="1" applyFont="1" applyBorder="1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0" xfId="4" applyNumberFormat="1" applyFont="1" applyBorder="1" applyAlignment="1" applyProtection="1">
      <alignment vertical="center" wrapText="1"/>
      <protection locked="0"/>
    </xf>
    <xf numFmtId="164" fontId="0" fillId="0" borderId="0" xfId="0" applyNumberFormat="1" applyAlignment="1">
      <alignment vertical="center"/>
    </xf>
    <xf numFmtId="49" fontId="0" fillId="0" borderId="0" xfId="4" applyNumberFormat="1" applyFont="1" applyBorder="1" applyAlignment="1" applyProtection="1">
      <alignment vertical="center" wrapText="1"/>
      <protection locked="0"/>
    </xf>
    <xf numFmtId="164" fontId="0" fillId="0" borderId="0" xfId="0" applyNumberFormat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0" fillId="0" borderId="0" xfId="4" applyNumberFormat="1" applyFont="1" applyBorder="1" applyAlignment="1" applyProtection="1">
      <alignment vertical="center" wrapText="1"/>
      <protection locked="0"/>
    </xf>
    <xf numFmtId="167" fontId="8" fillId="0" borderId="0" xfId="4" applyNumberFormat="1" applyFont="1" applyBorder="1" applyAlignment="1" applyProtection="1">
      <alignment vertical="center" wrapText="1"/>
      <protection locked="0"/>
    </xf>
    <xf numFmtId="164" fontId="17" fillId="0" borderId="0" xfId="4" applyNumberFormat="1" applyFont="1" applyBorder="1" applyAlignment="1" applyProtection="1">
      <alignment vertical="center" wrapText="1"/>
      <protection locked="0"/>
    </xf>
    <xf numFmtId="164" fontId="1" fillId="0" borderId="0" xfId="4" applyNumberFormat="1" applyFont="1" applyBorder="1" applyAlignment="1" applyProtection="1">
      <alignment wrapText="1"/>
      <protection locked="0"/>
    </xf>
    <xf numFmtId="164" fontId="6" fillId="0" borderId="0" xfId="4" applyNumberFormat="1" applyAlignment="1">
      <alignment vertical="center" wrapText="1"/>
    </xf>
    <xf numFmtId="164" fontId="0" fillId="0" borderId="0" xfId="0" applyNumberFormat="1" applyBorder="1" applyProtection="1"/>
    <xf numFmtId="0" fontId="0" fillId="0" borderId="0" xfId="0" applyProtection="1"/>
    <xf numFmtId="164" fontId="0" fillId="0" borderId="0" xfId="0" applyNumberFormat="1" applyProtection="1"/>
    <xf numFmtId="164" fontId="20" fillId="0" borderId="0" xfId="0" applyNumberFormat="1" applyFont="1" applyBorder="1" applyProtection="1"/>
    <xf numFmtId="0" fontId="11" fillId="0" borderId="0" xfId="3" applyBorder="1" applyProtection="1"/>
    <xf numFmtId="164" fontId="6" fillId="0" borderId="0" xfId="4" applyNumberFormat="1" applyAlignment="1" applyProtection="1">
      <alignment wrapText="1"/>
    </xf>
    <xf numFmtId="164" fontId="6" fillId="0" borderId="0" xfId="4" applyNumberFormat="1" applyAlignment="1">
      <alignment wrapText="1"/>
    </xf>
    <xf numFmtId="164" fontId="0" fillId="0" borderId="0" xfId="0" applyNumberFormat="1" applyBorder="1"/>
    <xf numFmtId="0" fontId="11" fillId="0" borderId="0" xfId="3" applyBorder="1"/>
    <xf numFmtId="0" fontId="11" fillId="0" borderId="0" xfId="0" applyFont="1"/>
    <xf numFmtId="0" fontId="21" fillId="0" borderId="0" xfId="0" applyFont="1"/>
    <xf numFmtId="0" fontId="0" fillId="0" borderId="0" xfId="0" applyBorder="1"/>
    <xf numFmtId="164" fontId="8" fillId="3" borderId="8" xfId="0" applyNumberFormat="1" applyFont="1" applyFill="1" applyBorder="1" applyAlignment="1" applyProtection="1">
      <alignment horizontal="center" vertical="center" wrapText="1"/>
    </xf>
    <xf numFmtId="164" fontId="9" fillId="0" borderId="0" xfId="4" applyNumberFormat="1" applyFont="1" applyBorder="1" applyAlignment="1" applyProtection="1">
      <alignment vertical="top" wrapText="1"/>
    </xf>
    <xf numFmtId="165" fontId="10" fillId="4" borderId="5" xfId="0" applyNumberFormat="1" applyFont="1" applyFill="1" applyBorder="1" applyAlignment="1" applyProtection="1">
      <alignment horizontal="center" vertical="center"/>
    </xf>
    <xf numFmtId="164" fontId="11" fillId="0" borderId="0" xfId="4" applyNumberFormat="1" applyFont="1" applyBorder="1" applyAlignment="1" applyProtection="1">
      <alignment wrapText="1"/>
    </xf>
    <xf numFmtId="164" fontId="12" fillId="0" borderId="10" xfId="0" applyNumberFormat="1" applyFont="1" applyBorder="1" applyAlignment="1" applyProtection="1">
      <alignment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164" fontId="14" fillId="0" borderId="12" xfId="0" applyNumberFormat="1" applyFont="1" applyBorder="1" applyAlignment="1" applyProtection="1">
      <alignment horizontal="center" vertical="center" wrapText="1"/>
    </xf>
    <xf numFmtId="164" fontId="14" fillId="0" borderId="0" xfId="0" applyNumberFormat="1" applyFont="1" applyBorder="1" applyAlignment="1" applyProtection="1">
      <alignment wrapText="1"/>
    </xf>
    <xf numFmtId="0" fontId="0" fillId="0" borderId="0" xfId="0" applyAlignment="1" applyProtection="1">
      <alignment wrapText="1"/>
    </xf>
    <xf numFmtId="164" fontId="15" fillId="0" borderId="13" xfId="0" applyNumberFormat="1" applyFont="1" applyBorder="1" applyAlignment="1" applyProtection="1">
      <alignment vertical="center" wrapText="1"/>
    </xf>
    <xf numFmtId="44" fontId="15" fillId="0" borderId="3" xfId="0" applyNumberFormat="1" applyFont="1" applyFill="1" applyBorder="1" applyAlignment="1" applyProtection="1">
      <alignment vertical="center"/>
    </xf>
    <xf numFmtId="166" fontId="15" fillId="0" borderId="14" xfId="3" applyNumberFormat="1" applyFont="1" applyFill="1" applyBorder="1" applyAlignment="1" applyProtection="1">
      <alignment horizontal="center" vertical="center"/>
    </xf>
    <xf numFmtId="164" fontId="15" fillId="0" borderId="15" xfId="4" applyNumberFormat="1" applyFont="1" applyBorder="1" applyAlignment="1" applyProtection="1">
      <alignment vertical="center" wrapText="1"/>
    </xf>
    <xf numFmtId="164" fontId="8" fillId="0" borderId="0" xfId="4" applyNumberFormat="1" applyFont="1" applyBorder="1" applyAlignment="1" applyProtection="1">
      <alignment vertical="center" wrapText="1"/>
    </xf>
    <xf numFmtId="8" fontId="13" fillId="5" borderId="16" xfId="1" applyNumberFormat="1" applyFont="1" applyFill="1" applyBorder="1" applyAlignment="1" applyProtection="1">
      <alignment horizontal="center" vertical="center" wrapText="1"/>
    </xf>
    <xf numFmtId="164" fontId="16" fillId="0" borderId="17" xfId="0" applyNumberFormat="1" applyFont="1" applyBorder="1" applyAlignment="1" applyProtection="1">
      <alignment horizontal="center" vertical="center" wrapText="1"/>
    </xf>
    <xf numFmtId="164" fontId="15" fillId="0" borderId="2" xfId="0" applyNumberFormat="1" applyFont="1" applyBorder="1" applyAlignment="1" applyProtection="1">
      <alignment vertical="center" wrapText="1"/>
    </xf>
    <xf numFmtId="166" fontId="15" fillId="0" borderId="3" xfId="3" applyNumberFormat="1" applyFont="1" applyFill="1" applyBorder="1" applyAlignment="1" applyProtection="1">
      <alignment horizontal="center" vertical="center"/>
    </xf>
    <xf numFmtId="164" fontId="15" fillId="0" borderId="4" xfId="4" applyNumberFormat="1" applyFont="1" applyBorder="1" applyAlignment="1" applyProtection="1">
      <alignment vertical="center" wrapText="1"/>
    </xf>
    <xf numFmtId="164" fontId="0" fillId="0" borderId="0" xfId="4" applyNumberFormat="1" applyFont="1" applyBorder="1" applyAlignment="1" applyProtection="1">
      <alignment vertical="center" wrapText="1"/>
    </xf>
    <xf numFmtId="8" fontId="13" fillId="5" borderId="18" xfId="1" applyNumberFormat="1" applyFont="1" applyFill="1" applyBorder="1" applyAlignment="1" applyProtection="1">
      <alignment horizontal="center" vertical="center" wrapText="1"/>
    </xf>
    <xf numFmtId="164" fontId="16" fillId="0" borderId="19" xfId="0" applyNumberFormat="1" applyFont="1" applyBorder="1" applyAlignment="1" applyProtection="1">
      <alignment horizontal="center" vertical="center" wrapText="1"/>
    </xf>
    <xf numFmtId="8" fontId="13" fillId="5" borderId="5" xfId="1" applyNumberFormat="1" applyFont="1" applyFill="1" applyBorder="1" applyAlignment="1" applyProtection="1">
      <alignment horizontal="center" vertical="center" wrapText="1"/>
    </xf>
    <xf numFmtId="164" fontId="16" fillId="0" borderId="7" xfId="0" applyNumberFormat="1" applyFont="1" applyBorder="1" applyAlignment="1" applyProtection="1">
      <alignment horizontal="center" vertical="center" wrapText="1"/>
    </xf>
    <xf numFmtId="164" fontId="8" fillId="0" borderId="5" xfId="0" applyNumberFormat="1" applyFont="1" applyBorder="1" applyAlignment="1" applyProtection="1">
      <alignment wrapText="1"/>
    </xf>
    <xf numFmtId="44" fontId="8" fillId="0" borderId="6" xfId="0" applyNumberFormat="1" applyFont="1" applyFill="1" applyBorder="1" applyProtection="1"/>
    <xf numFmtId="166" fontId="8" fillId="0" borderId="6" xfId="3" applyNumberFormat="1" applyFont="1" applyFill="1" applyBorder="1" applyAlignment="1" applyProtection="1">
      <alignment horizontal="left"/>
    </xf>
    <xf numFmtId="164" fontId="1" fillId="0" borderId="0" xfId="4" applyNumberFormat="1" applyFont="1" applyBorder="1" applyAlignment="1" applyProtection="1">
      <alignment horizontal="center" wrapText="1"/>
    </xf>
    <xf numFmtId="164" fontId="1" fillId="0" borderId="0" xfId="4" applyNumberFormat="1" applyFont="1" applyBorder="1" applyAlignment="1" applyProtection="1">
      <alignment wrapText="1"/>
    </xf>
    <xf numFmtId="164" fontId="18" fillId="3" borderId="20" xfId="3" applyNumberFormat="1" applyFont="1" applyFill="1" applyBorder="1" applyProtection="1"/>
    <xf numFmtId="8" fontId="18" fillId="3" borderId="21" xfId="3" applyNumberFormat="1" applyFont="1" applyFill="1" applyBorder="1" applyAlignment="1" applyProtection="1"/>
    <xf numFmtId="8" fontId="18" fillId="3" borderId="21" xfId="3" applyNumberFormat="1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8" fillId="0" borderId="6" xfId="0" applyFont="1" applyFill="1" applyBorder="1" applyProtection="1"/>
    <xf numFmtId="166" fontId="15" fillId="0" borderId="3" xfId="3" applyNumberFormat="1" applyFont="1" applyFill="1" applyBorder="1" applyAlignment="1" applyProtection="1">
      <alignment horizontal="left" vertical="center"/>
    </xf>
    <xf numFmtId="8" fontId="19" fillId="5" borderId="16" xfId="1" applyNumberFormat="1" applyFont="1" applyFill="1" applyBorder="1" applyAlignment="1" applyProtection="1">
      <alignment horizontal="center" vertical="center" wrapText="1"/>
    </xf>
    <xf numFmtId="8" fontId="19" fillId="5" borderId="18" xfId="1" applyNumberFormat="1" applyFont="1" applyFill="1" applyBorder="1" applyAlignment="1" applyProtection="1">
      <alignment horizontal="center" vertical="center" wrapText="1"/>
    </xf>
    <xf numFmtId="164" fontId="15" fillId="0" borderId="2" xfId="0" applyNumberFormat="1" applyFont="1" applyFill="1" applyBorder="1" applyAlignment="1" applyProtection="1">
      <alignment vertical="center" wrapText="1"/>
    </xf>
    <xf numFmtId="8" fontId="15" fillId="0" borderId="3" xfId="0" applyNumberFormat="1" applyFont="1" applyFill="1" applyBorder="1" applyAlignment="1" applyProtection="1">
      <alignment vertical="center"/>
    </xf>
    <xf numFmtId="8" fontId="19" fillId="5" borderId="5" xfId="1" applyNumberFormat="1" applyFont="1" applyFill="1" applyBorder="1" applyAlignment="1" applyProtection="1">
      <alignment horizontal="center" vertical="center" wrapText="1"/>
    </xf>
    <xf numFmtId="44" fontId="18" fillId="3" borderId="21" xfId="3" applyNumberFormat="1" applyFont="1" applyFill="1" applyBorder="1" applyProtection="1"/>
    <xf numFmtId="44" fontId="18" fillId="3" borderId="21" xfId="0" applyNumberFormat="1" applyFont="1" applyFill="1" applyBorder="1" applyProtection="1"/>
    <xf numFmtId="164" fontId="18" fillId="0" borderId="22" xfId="3" applyNumberFormat="1" applyFont="1" applyFill="1" applyBorder="1" applyProtection="1"/>
    <xf numFmtId="44" fontId="18" fillId="0" borderId="23" xfId="3" applyNumberFormat="1" applyFont="1" applyFill="1" applyBorder="1" applyProtection="1"/>
    <xf numFmtId="44" fontId="18" fillId="3" borderId="23" xfId="0" applyNumberFormat="1" applyFont="1" applyFill="1" applyBorder="1" applyProtection="1"/>
    <xf numFmtId="0" fontId="22" fillId="0" borderId="0" xfId="0" applyFont="1"/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</cellXfs>
  <cellStyles count="5">
    <cellStyle name="Ergebnis" xfId="3" builtinId="25"/>
    <cellStyle name="Erläuterung" xfId="4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47626</xdr:rowOff>
    </xdr:from>
    <xdr:to>
      <xdr:col>6</xdr:col>
      <xdr:colOff>759460</xdr:colOff>
      <xdr:row>2</xdr:row>
      <xdr:rowOff>304801</xdr:rowOff>
    </xdr:to>
    <xdr:pic>
      <xdr:nvPicPr>
        <xdr:cNvPr id="2" name="Grafik 1" descr="Briefpapier balk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3430"/>
        <a:stretch>
          <a:fillRect/>
        </a:stretch>
      </xdr:blipFill>
      <xdr:spPr bwMode="auto">
        <a:xfrm>
          <a:off x="6381750" y="47626"/>
          <a:ext cx="645160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showWhiteSpace="0" view="pageLayout" zoomScaleNormal="120" workbookViewId="0">
      <selection activeCell="A2" sqref="A2"/>
    </sheetView>
  </sheetViews>
  <sheetFormatPr baseColWidth="10" defaultColWidth="11.25" defaultRowHeight="15" x14ac:dyDescent="0.25"/>
  <cols>
    <col min="1" max="1" width="17.25" style="9" customWidth="1"/>
    <col min="2" max="2" width="11.875" customWidth="1"/>
    <col min="3" max="3" width="12.5" style="34" customWidth="1"/>
    <col min="4" max="4" width="28.5" style="32" customWidth="1"/>
    <col min="5" max="5" width="0.75" style="32" customWidth="1"/>
    <col min="6" max="6" width="9.875" style="32" customWidth="1"/>
    <col min="7" max="7" width="10.25" style="32" customWidth="1"/>
    <col min="8" max="8" width="8" style="32" customWidth="1"/>
    <col min="9" max="14" width="13" style="32" customWidth="1"/>
    <col min="15" max="15" width="14.75" style="32" customWidth="1"/>
    <col min="16" max="16" width="11.375" style="9" customWidth="1"/>
    <col min="17" max="17" width="12.625" style="9" customWidth="1"/>
    <col min="18" max="18" width="10.75" style="9" customWidth="1"/>
    <col min="19" max="19" width="5.875" style="9" bestFit="1" customWidth="1"/>
    <col min="20" max="20" width="9.75" style="9" bestFit="1" customWidth="1"/>
    <col min="21" max="21" width="6.125" style="9" bestFit="1" customWidth="1"/>
  </cols>
  <sheetData>
    <row r="1" spans="1:22" s="3" customFormat="1" ht="57" customHeight="1" x14ac:dyDescent="0.25">
      <c r="A1" s="84" t="s">
        <v>0</v>
      </c>
      <c r="B1" s="85"/>
      <c r="C1" s="85"/>
      <c r="D1" s="85"/>
      <c r="E1" s="85"/>
      <c r="F1" s="85"/>
      <c r="G1" s="86"/>
      <c r="H1" s="1"/>
      <c r="I1" s="1"/>
      <c r="J1" s="1"/>
      <c r="K1" s="1"/>
      <c r="L1" s="1"/>
      <c r="M1" s="1"/>
      <c r="N1" s="1"/>
      <c r="O1" s="1"/>
      <c r="P1" s="2"/>
      <c r="Q1" s="2"/>
      <c r="T1" s="3" t="s">
        <v>1</v>
      </c>
      <c r="U1" s="3" t="s">
        <v>2</v>
      </c>
      <c r="V1" s="3" t="s">
        <v>3</v>
      </c>
    </row>
    <row r="2" spans="1:22" ht="30.75" customHeight="1" x14ac:dyDescent="0.25">
      <c r="A2" s="4">
        <v>0</v>
      </c>
      <c r="B2" s="87" t="s">
        <v>4</v>
      </c>
      <c r="C2" s="88"/>
      <c r="D2" s="38" t="s">
        <v>5</v>
      </c>
      <c r="E2" s="28"/>
      <c r="F2" s="39"/>
      <c r="G2" s="39"/>
      <c r="H2" s="6"/>
      <c r="I2" s="7"/>
      <c r="J2" s="7"/>
      <c r="K2" s="7"/>
      <c r="L2" s="7"/>
      <c r="M2" s="7"/>
      <c r="N2" s="7"/>
      <c r="O2" s="8"/>
      <c r="T2" s="2">
        <v>200</v>
      </c>
      <c r="U2" s="2">
        <v>3</v>
      </c>
      <c r="V2" s="2">
        <f>T2/U2</f>
        <v>66.666666666666671</v>
      </c>
    </row>
    <row r="3" spans="1:22" ht="27" customHeight="1" x14ac:dyDescent="0.25">
      <c r="A3" s="40">
        <f>IF(A2&lt;=T2,U2,IF(AND(A2&gt;T2,A2&lt;=T3),U3,IF(AND(A2&gt;T3,A2&lt;=T4),U4,IF(AND(A2&gt;T4,A2&lt;=T5),U5,IF(AND(A2&gt;T5,A2&lt;=T6),U6,IF(AND(A2&gt;T6,A2&lt;=T7),U7,IF(AND(A2&gt;=T7),U7,0)))))))</f>
        <v>3</v>
      </c>
      <c r="B3" s="87" t="s">
        <v>6</v>
      </c>
      <c r="C3" s="89"/>
      <c r="D3" s="10">
        <v>0</v>
      </c>
      <c r="E3" s="41"/>
      <c r="F3" s="39"/>
      <c r="G3" s="39"/>
      <c r="H3" s="6"/>
      <c r="I3" s="7"/>
      <c r="J3" s="7"/>
      <c r="K3" s="7"/>
      <c r="L3" s="7"/>
      <c r="M3" s="7"/>
      <c r="N3" s="7"/>
      <c r="O3" s="11"/>
      <c r="T3" s="9">
        <v>400</v>
      </c>
      <c r="U3" s="9">
        <v>5</v>
      </c>
      <c r="V3" s="2">
        <f t="shared" ref="V3:V7" si="0">T3/U3</f>
        <v>80</v>
      </c>
    </row>
    <row r="4" spans="1:22" s="14" customFormat="1" ht="59.25" customHeight="1" thickBot="1" x14ac:dyDescent="0.3">
      <c r="A4" s="42" t="s">
        <v>7</v>
      </c>
      <c r="B4" s="43" t="s">
        <v>8</v>
      </c>
      <c r="C4" s="43" t="s">
        <v>9</v>
      </c>
      <c r="D4" s="44" t="s">
        <v>10</v>
      </c>
      <c r="E4" s="45"/>
      <c r="F4" s="46"/>
      <c r="G4" s="45"/>
      <c r="H4" s="12"/>
      <c r="I4" s="12"/>
      <c r="J4" s="12"/>
      <c r="K4" s="12"/>
      <c r="L4" s="12"/>
      <c r="M4" s="12"/>
      <c r="N4" s="12"/>
      <c r="O4" s="12"/>
      <c r="P4" s="13"/>
      <c r="Q4" s="13"/>
      <c r="T4" s="9">
        <v>700</v>
      </c>
      <c r="U4" s="9">
        <v>7</v>
      </c>
      <c r="V4" s="2">
        <f t="shared" si="0"/>
        <v>100</v>
      </c>
    </row>
    <row r="5" spans="1:22" s="20" customFormat="1" ht="68.25" customHeight="1" x14ac:dyDescent="0.2">
      <c r="A5" s="47" t="str">
        <f>IF(A2&lt;200,A3*0.1,IF(D3&lt;1/3,A3*0.1,(D3*3+A3-1)*0.1))&amp;" Planstellen 
Personal 
(Vertrauensperson
/Assistenz WR)"</f>
        <v>0,3 Planstellen 
Personal 
(Vertrauensperson
/Assistenz WR)</v>
      </c>
      <c r="B5" s="48">
        <f>IF(A2&lt;200,A3*F5*0.1,IF(D3&lt;1/3,A3*F5*0.1,(D3*3+A3-1)*F5*0.1))</f>
        <v>19655.25</v>
      </c>
      <c r="C5" s="49" t="e">
        <f>B5/$A$2/365.25</f>
        <v>#DIV/0!</v>
      </c>
      <c r="D5" s="50" t="s">
        <v>11</v>
      </c>
      <c r="E5" s="51"/>
      <c r="F5" s="52">
        <f>65517.5</f>
        <v>65517.5</v>
      </c>
      <c r="G5" s="53" t="s">
        <v>12</v>
      </c>
      <c r="H5" s="15"/>
      <c r="I5" s="15"/>
      <c r="J5" s="15"/>
      <c r="K5" s="15"/>
      <c r="L5" s="15"/>
      <c r="M5" s="15"/>
      <c r="N5" s="15"/>
      <c r="O5" s="15"/>
      <c r="P5" s="16"/>
      <c r="Q5" s="17"/>
      <c r="R5" s="16"/>
      <c r="S5" s="16"/>
      <c r="T5" s="18">
        <v>1000</v>
      </c>
      <c r="U5" s="18">
        <v>9</v>
      </c>
      <c r="V5" s="19">
        <f t="shared" si="0"/>
        <v>111.11111111111111</v>
      </c>
    </row>
    <row r="6" spans="1:22" s="20" customFormat="1" ht="50.25" customHeight="1" x14ac:dyDescent="0.2">
      <c r="A6" s="54" t="s">
        <v>13</v>
      </c>
      <c r="B6" s="48">
        <f>IF(A2&lt;200,0,12*F6*D3)</f>
        <v>0</v>
      </c>
      <c r="C6" s="55" t="e">
        <f>B6/$A$2/365.25</f>
        <v>#DIV/0!</v>
      </c>
      <c r="D6" s="56" t="str">
        <f>"12 x "&amp;F6&amp;",- € Werkstattlohn 
des freigestellten WR"</f>
        <v>12 x 300,- € Werkstattlohn 
des freigestellten WR</v>
      </c>
      <c r="E6" s="57"/>
      <c r="F6" s="58">
        <v>300</v>
      </c>
      <c r="G6" s="59" t="s">
        <v>14</v>
      </c>
      <c r="H6" s="21"/>
      <c r="I6" s="21"/>
      <c r="J6" s="21"/>
      <c r="K6" s="21"/>
      <c r="L6" s="21"/>
      <c r="M6" s="21"/>
      <c r="N6" s="21"/>
      <c r="O6" s="21"/>
      <c r="P6" s="16"/>
      <c r="Q6" s="16"/>
      <c r="R6" s="16"/>
      <c r="S6" s="16"/>
      <c r="T6" s="16">
        <v>1500</v>
      </c>
      <c r="U6" s="16">
        <v>11</v>
      </c>
      <c r="V6" s="19">
        <f t="shared" si="0"/>
        <v>136.36363636363637</v>
      </c>
    </row>
    <row r="7" spans="1:22" s="20" customFormat="1" ht="50.25" customHeight="1" x14ac:dyDescent="0.2">
      <c r="A7" s="54" t="s">
        <v>15</v>
      </c>
      <c r="B7" s="48">
        <f>IF(B6&gt;0,(A3-1)*F7*20*12,A3*F7*20*12)</f>
        <v>813.59999999999991</v>
      </c>
      <c r="C7" s="55" t="e">
        <f t="shared" ref="C7:C9" si="1">B7/$A$2/365.25</f>
        <v>#DIV/0!</v>
      </c>
      <c r="D7" s="56" t="str">
        <f>F7&amp;" € durchschnittlicher 
Stundenverdienst bei 
20 Stunden im Monat"</f>
        <v>1,13 € durchschnittlicher 
Stundenverdienst bei 
20 Stunden im Monat</v>
      </c>
      <c r="E7" s="51"/>
      <c r="F7" s="58">
        <v>1.1299999999999999</v>
      </c>
      <c r="G7" s="59" t="s">
        <v>16</v>
      </c>
      <c r="H7" s="15"/>
      <c r="I7" s="15"/>
      <c r="J7" s="22"/>
      <c r="K7" s="15"/>
      <c r="L7" s="15"/>
      <c r="M7" s="15"/>
      <c r="N7" s="15"/>
      <c r="O7" s="23"/>
      <c r="P7" s="16"/>
      <c r="Q7" s="16"/>
      <c r="R7" s="16"/>
      <c r="S7" s="16"/>
      <c r="T7" s="16">
        <v>1501</v>
      </c>
      <c r="U7" s="16">
        <v>13</v>
      </c>
      <c r="V7" s="19">
        <f t="shared" si="0"/>
        <v>115.46153846153847</v>
      </c>
    </row>
    <row r="8" spans="1:22" s="20" customFormat="1" ht="50.25" customHeight="1" x14ac:dyDescent="0.2">
      <c r="A8" s="54" t="s">
        <v>17</v>
      </c>
      <c r="B8" s="48">
        <f>F8*A3</f>
        <v>3000</v>
      </c>
      <c r="C8" s="55" t="e">
        <f t="shared" si="1"/>
        <v>#DIV/0!</v>
      </c>
      <c r="D8" s="56" t="str">
        <f>F8&amp;",-- € pro Werkstattrat 
und Jahr"</f>
        <v>1000,-- € pro Werkstattrat 
und Jahr</v>
      </c>
      <c r="E8" s="51"/>
      <c r="F8" s="58">
        <v>1000</v>
      </c>
      <c r="G8" s="59" t="s">
        <v>18</v>
      </c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/>
      <c r="U8" s="16"/>
    </row>
    <row r="9" spans="1:22" s="20" customFormat="1" ht="83.25" customHeight="1" x14ac:dyDescent="0.2">
      <c r="A9" s="54" t="s">
        <v>19</v>
      </c>
      <c r="B9" s="48">
        <f>500*F9*A3</f>
        <v>450</v>
      </c>
      <c r="C9" s="55" t="e">
        <f t="shared" si="1"/>
        <v>#DIV/0!</v>
      </c>
      <c r="D9" s="56" t="str">
        <f>"FK für Sitzungen u. sonst. Fahrten 
/ 500 km / "&amp;F9&amp;" €/km pro Werkstatt-
rat, u.a. für Besuch andere Standorte, Bezirksebene, regionale u. überregionale Ebene"</f>
        <v>FK für Sitzungen u. sonst. Fahrten 
/ 500 km / 0,3 €/km pro Werkstatt-
rat, u.a. für Besuch andere Standorte, Bezirksebene, regionale u. überregionale Ebene</v>
      </c>
      <c r="E9" s="51"/>
      <c r="F9" s="60">
        <v>0.3</v>
      </c>
      <c r="G9" s="61" t="s">
        <v>20</v>
      </c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  <c r="U9" s="16"/>
    </row>
    <row r="10" spans="1:22" ht="8.25" customHeight="1" x14ac:dyDescent="0.2">
      <c r="A10" s="62"/>
      <c r="B10" s="63"/>
      <c r="C10" s="64"/>
      <c r="D10" s="65"/>
      <c r="E10" s="66"/>
      <c r="F10" s="66"/>
      <c r="G10" s="65"/>
      <c r="H10" s="24"/>
      <c r="I10" s="24"/>
      <c r="J10" s="24"/>
      <c r="K10" s="24"/>
      <c r="L10" s="24"/>
      <c r="M10" s="24"/>
      <c r="N10" s="24"/>
      <c r="O10" s="24"/>
    </row>
    <row r="11" spans="1:22" thickBot="1" x14ac:dyDescent="0.25">
      <c r="A11" s="67" t="s">
        <v>21</v>
      </c>
      <c r="B11" s="68">
        <f>SUM(B5:B10)</f>
        <v>23918.85</v>
      </c>
      <c r="C11" s="69" t="e">
        <f>B11/(A2*365.25)</f>
        <v>#DIV/0!</v>
      </c>
      <c r="D11" s="69"/>
      <c r="E11" s="28"/>
      <c r="F11" s="28"/>
      <c r="G11" s="70"/>
      <c r="H11" s="5"/>
      <c r="I11" s="9"/>
      <c r="J11" s="9"/>
      <c r="K11" s="9"/>
      <c r="L11" s="9"/>
      <c r="M11" s="9"/>
      <c r="N11" s="9"/>
      <c r="O11" s="9"/>
    </row>
    <row r="12" spans="1:22" ht="8.25" customHeight="1" x14ac:dyDescent="0.2">
      <c r="A12" s="62"/>
      <c r="B12" s="71"/>
      <c r="C12" s="64"/>
      <c r="D12" s="27"/>
      <c r="E12" s="66"/>
      <c r="F12" s="66"/>
      <c r="G12" s="65"/>
      <c r="H12" s="24"/>
      <c r="I12" s="24"/>
      <c r="J12" s="24"/>
      <c r="K12" s="24"/>
      <c r="L12" s="24"/>
      <c r="M12" s="24"/>
      <c r="N12" s="24"/>
      <c r="O12" s="24"/>
    </row>
    <row r="13" spans="1:22" s="20" customFormat="1" ht="57.75" customHeight="1" x14ac:dyDescent="0.2">
      <c r="A13" s="54" t="s">
        <v>22</v>
      </c>
      <c r="B13" s="48">
        <f>F13*A3</f>
        <v>750</v>
      </c>
      <c r="C13" s="72"/>
      <c r="D13" s="56" t="str">
        <f>"Geschäftsbedarf, Porto, Tele-
kommunikation, Beratungs- u. 
Prüfungsgebühren, 
Sonstiges "&amp;F13&amp;",-- € pro Mitglied"</f>
        <v>Geschäftsbedarf, Porto, Tele-
kommunikation, Beratungs- u. 
Prüfungsgebühren, 
Sonstiges 250,-- € pro Mitglied</v>
      </c>
      <c r="E13" s="51"/>
      <c r="F13" s="73">
        <v>250</v>
      </c>
      <c r="G13" s="53" t="s">
        <v>23</v>
      </c>
      <c r="H13" s="15"/>
      <c r="I13" s="15"/>
      <c r="J13" s="15"/>
      <c r="K13" s="15"/>
      <c r="L13" s="15"/>
      <c r="M13" s="15"/>
      <c r="N13" s="15"/>
      <c r="O13" s="25"/>
      <c r="P13" s="16"/>
      <c r="Q13" s="16"/>
      <c r="R13" s="16"/>
      <c r="S13" s="16"/>
      <c r="T13" s="16"/>
      <c r="U13" s="16"/>
    </row>
    <row r="14" spans="1:22" s="20" customFormat="1" ht="50.25" customHeight="1" x14ac:dyDescent="0.2">
      <c r="A14" s="54" t="s">
        <v>24</v>
      </c>
      <c r="B14" s="48">
        <f>10*F14</f>
        <v>2500</v>
      </c>
      <c r="C14" s="72"/>
      <c r="D14" s="56" t="str">
        <f>"10 Std., je "&amp;F14&amp;" ,-- € / 
für anwaltliche Beratung"</f>
        <v>10 Std., je 250 ,-- € / 
für anwaltliche Beratung</v>
      </c>
      <c r="E14" s="51"/>
      <c r="F14" s="74">
        <v>250</v>
      </c>
      <c r="G14" s="59" t="s">
        <v>25</v>
      </c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</row>
    <row r="15" spans="1:22" s="20" customFormat="1" ht="50.25" customHeight="1" x14ac:dyDescent="0.2">
      <c r="A15" s="75" t="s">
        <v>26</v>
      </c>
      <c r="B15" s="76">
        <f>F15</f>
        <v>800</v>
      </c>
      <c r="C15" s="72"/>
      <c r="D15" s="56" t="s">
        <v>27</v>
      </c>
      <c r="E15" s="51"/>
      <c r="F15" s="74">
        <v>800</v>
      </c>
      <c r="G15" s="59" t="s">
        <v>28</v>
      </c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</row>
    <row r="16" spans="1:22" s="20" customFormat="1" ht="50.25" customHeight="1" x14ac:dyDescent="0.2">
      <c r="A16" s="54" t="s">
        <v>29</v>
      </c>
      <c r="B16" s="48">
        <f>F16*12</f>
        <v>300</v>
      </c>
      <c r="C16" s="72"/>
      <c r="D16" s="56" t="str">
        <f>"1 Gerät, "&amp;F16&amp;",- €"</f>
        <v>1 Gerät, 25,- €</v>
      </c>
      <c r="E16" s="51"/>
      <c r="F16" s="77">
        <v>25</v>
      </c>
      <c r="G16" s="61" t="s">
        <v>30</v>
      </c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</row>
    <row r="17" spans="1:15" ht="8.25" customHeight="1" x14ac:dyDescent="0.2">
      <c r="A17" s="27"/>
      <c r="B17" s="27"/>
      <c r="C17" s="27"/>
      <c r="D17" s="27"/>
      <c r="E17" s="66"/>
      <c r="F17" s="66"/>
      <c r="G17" s="65"/>
      <c r="H17" s="24"/>
      <c r="I17" s="24"/>
      <c r="J17" s="24"/>
      <c r="K17" s="24"/>
      <c r="L17" s="24"/>
      <c r="M17" s="24"/>
      <c r="N17" s="24"/>
      <c r="O17" s="24"/>
    </row>
    <row r="18" spans="1:15" thickBot="1" x14ac:dyDescent="0.25">
      <c r="A18" s="67" t="s">
        <v>31</v>
      </c>
      <c r="B18" s="78">
        <f>SUM(B13:B16)</f>
        <v>4350</v>
      </c>
      <c r="C18" s="79" t="e">
        <f>B18/(A2*365.25)</f>
        <v>#DIV/0!</v>
      </c>
      <c r="D18" s="79"/>
      <c r="E18" s="28"/>
      <c r="F18" s="28"/>
      <c r="G18" s="28"/>
      <c r="H18" s="5"/>
      <c r="I18" s="9"/>
      <c r="J18" s="9"/>
      <c r="K18" s="9"/>
      <c r="L18" s="9"/>
      <c r="M18" s="9"/>
      <c r="N18" s="9"/>
      <c r="O18" s="9"/>
    </row>
    <row r="19" spans="1:15" ht="14.25" x14ac:dyDescent="0.2">
      <c r="A19" s="80" t="s">
        <v>32</v>
      </c>
      <c r="B19" s="81">
        <f>B18+B11</f>
        <v>28268.85</v>
      </c>
      <c r="C19" s="82" t="e">
        <f>B19/(A2*365.25)</f>
        <v>#DIV/0!</v>
      </c>
      <c r="D19" s="82"/>
      <c r="E19" s="28"/>
      <c r="F19" s="28"/>
      <c r="G19" s="28"/>
      <c r="H19" s="5"/>
      <c r="I19" s="9"/>
      <c r="J19" s="9"/>
      <c r="K19" s="9"/>
      <c r="L19" s="9"/>
      <c r="M19" s="9"/>
      <c r="N19" s="9"/>
      <c r="O19" s="9"/>
    </row>
    <row r="20" spans="1:15" ht="14.25" x14ac:dyDescent="0.2">
      <c r="A20" s="26"/>
      <c r="B20" s="27"/>
      <c r="C20" s="27"/>
      <c r="D20" s="28"/>
      <c r="E20" s="28"/>
      <c r="F20" s="28"/>
      <c r="G20" s="28"/>
      <c r="H20" s="28"/>
      <c r="I20" s="9"/>
      <c r="J20" s="9"/>
      <c r="K20" s="9"/>
      <c r="L20" s="9"/>
      <c r="M20" s="9"/>
      <c r="N20" s="9"/>
      <c r="O20" s="9"/>
    </row>
    <row r="21" spans="1:15" ht="14.25" x14ac:dyDescent="0.2">
      <c r="A21" s="29"/>
      <c r="B21" s="27"/>
      <c r="C21" s="27"/>
      <c r="D21" s="28"/>
      <c r="E21" s="28"/>
      <c r="F21" s="28"/>
      <c r="G21" s="28"/>
      <c r="H21" s="28"/>
      <c r="I21" s="9"/>
      <c r="J21" s="9"/>
      <c r="K21" s="9"/>
      <c r="L21" s="9"/>
      <c r="M21" s="9"/>
      <c r="N21" s="9"/>
      <c r="O21" s="9"/>
    </row>
    <row r="22" spans="1:15" ht="14.25" x14ac:dyDescent="0.2">
      <c r="A22" s="29" t="s">
        <v>33</v>
      </c>
      <c r="B22" s="27"/>
      <c r="C22" s="27"/>
      <c r="D22" s="28"/>
      <c r="E22" s="28"/>
      <c r="F22" s="28"/>
      <c r="G22" s="28"/>
      <c r="H22" s="28"/>
      <c r="I22" s="9"/>
      <c r="J22" s="9"/>
      <c r="K22" s="9"/>
      <c r="L22" s="9"/>
      <c r="M22" s="9"/>
      <c r="N22" s="9"/>
      <c r="O22" s="9"/>
    </row>
    <row r="23" spans="1:15" x14ac:dyDescent="0.25">
      <c r="A23" s="29" t="s">
        <v>34</v>
      </c>
      <c r="B23" s="27"/>
      <c r="C23" s="30"/>
      <c r="D23" s="31"/>
      <c r="E23" s="31"/>
      <c r="F23" s="31"/>
      <c r="G23" s="31"/>
      <c r="H23" s="31"/>
    </row>
    <row r="24" spans="1:15" x14ac:dyDescent="0.25">
      <c r="A24" s="29" t="s">
        <v>35</v>
      </c>
      <c r="B24" s="27"/>
      <c r="C24" s="30"/>
      <c r="D24" s="31"/>
      <c r="E24" s="31"/>
      <c r="F24" s="31"/>
      <c r="G24" s="31"/>
      <c r="H24" s="31"/>
    </row>
    <row r="26" spans="1:15" x14ac:dyDescent="0.25">
      <c r="A26" s="83" t="s">
        <v>37</v>
      </c>
      <c r="F26" s="83"/>
      <c r="G26" s="83" t="s">
        <v>36</v>
      </c>
    </row>
    <row r="27" spans="1:15" x14ac:dyDescent="0.25">
      <c r="A27" s="35"/>
    </row>
    <row r="28" spans="1:15" x14ac:dyDescent="0.25">
      <c r="A28" s="33"/>
    </row>
    <row r="29" spans="1:15" x14ac:dyDescent="0.25">
      <c r="A29" s="33"/>
    </row>
    <row r="30" spans="1:15" ht="14.25" x14ac:dyDescent="0.2">
      <c r="A30" s="33"/>
      <c r="C30" s="36"/>
    </row>
    <row r="31" spans="1:15" x14ac:dyDescent="0.25">
      <c r="A31" s="33"/>
    </row>
    <row r="32" spans="1:15" x14ac:dyDescent="0.25">
      <c r="A32" s="33"/>
    </row>
    <row r="33" spans="1:2" x14ac:dyDescent="0.25">
      <c r="A33" s="33"/>
    </row>
    <row r="34" spans="1:2" x14ac:dyDescent="0.25">
      <c r="A34" s="33"/>
    </row>
    <row r="35" spans="1:2" x14ac:dyDescent="0.25">
      <c r="A35" s="33"/>
    </row>
    <row r="36" spans="1:2" x14ac:dyDescent="0.25">
      <c r="A36" s="33"/>
      <c r="B36" s="37"/>
    </row>
    <row r="37" spans="1:2" x14ac:dyDescent="0.25">
      <c r="A37" s="33"/>
      <c r="B37" s="37"/>
    </row>
    <row r="38" spans="1:2" x14ac:dyDescent="0.25">
      <c r="A38" s="33"/>
    </row>
    <row r="39" spans="1:2" x14ac:dyDescent="0.25">
      <c r="A39" s="33"/>
    </row>
    <row r="40" spans="1:2" x14ac:dyDescent="0.25">
      <c r="A40" s="33"/>
    </row>
    <row r="41" spans="1:2" x14ac:dyDescent="0.25">
      <c r="A41" s="33"/>
    </row>
    <row r="42" spans="1:2" x14ac:dyDescent="0.25">
      <c r="A42" s="33"/>
    </row>
    <row r="43" spans="1:2" x14ac:dyDescent="0.25">
      <c r="A43" s="33"/>
    </row>
    <row r="44" spans="1:2" x14ac:dyDescent="0.25">
      <c r="A44" s="33"/>
    </row>
    <row r="45" spans="1:2" x14ac:dyDescent="0.25">
      <c r="A45" s="33"/>
    </row>
    <row r="46" spans="1:2" x14ac:dyDescent="0.25">
      <c r="A46" s="33"/>
    </row>
    <row r="47" spans="1:2" x14ac:dyDescent="0.25">
      <c r="A47" s="33"/>
    </row>
  </sheetData>
  <sheetProtection password="FC76" sheet="1" objects="1" scenarios="1" selectLockedCells="1"/>
  <mergeCells count="3">
    <mergeCell ref="A1:G1"/>
    <mergeCell ref="B2:C2"/>
    <mergeCell ref="B3:C3"/>
  </mergeCells>
  <pageMargins left="0.39370078740157483" right="0.23622047244094491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Vergütung WR WfbM</vt:lpstr>
      <vt:lpstr>'Vergütung WR WfbM'!Druckbereich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Lütke Hendrik</dc:creator>
  <cp:lastModifiedBy>Lütke Hendrik</cp:lastModifiedBy>
  <cp:lastPrinted>2018-01-17T12:37:56Z</cp:lastPrinted>
  <dcterms:created xsi:type="dcterms:W3CDTF">2018-01-16T17:24:25Z</dcterms:created>
  <dcterms:modified xsi:type="dcterms:W3CDTF">2018-01-30T12:05:40Z</dcterms:modified>
</cp:coreProperties>
</file>